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nal C-2B" sheetId="1" r:id="rId1"/>
  </sheets>
  <definedNames>
    <definedName name="_xlnm.Print_Area" localSheetId="0">'Anal C-2B'!$A$13:$Q$80</definedName>
    <definedName name="_xlnm.Print_Area">'Anal C-2B'!$A$3:$R$79</definedName>
    <definedName name="_xlnm.Print_Titles" localSheetId="0">'Anal C-2B'!$1:$12</definedName>
    <definedName name="Print_Titles_MI" localSheetId="0">'Anal C-2B'!$3:$11</definedName>
  </definedNames>
  <calcPr fullCalcOnLoad="1"/>
</workbook>
</file>

<file path=xl/sharedStrings.xml><?xml version="1.0" encoding="utf-8"?>
<sst xmlns="http://schemas.openxmlformats.org/spreadsheetml/2006/main" count="65" uniqueCount="60">
  <si>
    <t>Personal</t>
  </si>
  <si>
    <t>State</t>
  </si>
  <si>
    <t>Federal</t>
  </si>
  <si>
    <t>Private</t>
  </si>
  <si>
    <t>Other</t>
  </si>
  <si>
    <t>Total</t>
  </si>
  <si>
    <t>Services</t>
  </si>
  <si>
    <t>Support</t>
  </si>
  <si>
    <t>Recovered</t>
  </si>
  <si>
    <t xml:space="preserve"> </t>
  </si>
  <si>
    <t xml:space="preserve"> Scholarships and fellowships</t>
  </si>
  <si>
    <t xml:space="preserve"> Academic support --</t>
  </si>
  <si>
    <t xml:space="preserve"> Student services --</t>
  </si>
  <si>
    <t xml:space="preserve"> Institutional support --</t>
  </si>
  <si>
    <t xml:space="preserve"> Operation and maintenance of plant--</t>
  </si>
  <si>
    <t xml:space="preserve"> Auxiliary enterprises--</t>
  </si>
  <si>
    <t xml:space="preserve">        Total instruction</t>
  </si>
  <si>
    <t xml:space="preserve">        Total academic support</t>
  </si>
  <si>
    <t xml:space="preserve">        Total institutional support</t>
  </si>
  <si>
    <t xml:space="preserve">        Total operation and maintenance of plant</t>
  </si>
  <si>
    <t xml:space="preserve">        Total auxiliary enterprises</t>
  </si>
  <si>
    <t xml:space="preserve">          Total expenditures and transfers</t>
  </si>
  <si>
    <t xml:space="preserve">   Business administration</t>
  </si>
  <si>
    <t xml:space="preserve">   Continuing education</t>
  </si>
  <si>
    <t xml:space="preserve">   Developmental studies</t>
  </si>
  <si>
    <t xml:space="preserve">   Interdisciplinary</t>
  </si>
  <si>
    <t xml:space="preserve">   Liberal arts</t>
  </si>
  <si>
    <t xml:space="preserve">   Nursing</t>
  </si>
  <si>
    <t xml:space="preserve">   Special programs</t>
  </si>
  <si>
    <t xml:space="preserve">   Academic affairs</t>
  </si>
  <si>
    <t xml:space="preserve">   Library</t>
  </si>
  <si>
    <t xml:space="preserve">   Registrar and admissions</t>
  </si>
  <si>
    <t xml:space="preserve">   Student activities</t>
  </si>
  <si>
    <t xml:space="preserve">   Student affairs</t>
  </si>
  <si>
    <t xml:space="preserve">   Student aid</t>
  </si>
  <si>
    <t xml:space="preserve">   Business affairs</t>
  </si>
  <si>
    <t xml:space="preserve">   Expenditures</t>
  </si>
  <si>
    <t>Education and general:</t>
  </si>
  <si>
    <t xml:space="preserve">  Instruction --</t>
  </si>
  <si>
    <t xml:space="preserve">   Chancellor</t>
  </si>
  <si>
    <t xml:space="preserve">        Total student services</t>
  </si>
  <si>
    <t xml:space="preserve">   Student technology fee project</t>
  </si>
  <si>
    <t xml:space="preserve">   Utilities</t>
  </si>
  <si>
    <t>Indirect Cost</t>
  </si>
  <si>
    <t xml:space="preserve"> Public service--</t>
  </si>
  <si>
    <t xml:space="preserve">        Total public service</t>
  </si>
  <si>
    <t>ANALYSIS C-2B</t>
  </si>
  <si>
    <t>Current Restricted Fund Expenditures</t>
  </si>
  <si>
    <t xml:space="preserve">          Total educational and general expenditures</t>
  </si>
  <si>
    <t xml:space="preserve">   Sciences</t>
  </si>
  <si>
    <t xml:space="preserve">   Building operations</t>
  </si>
  <si>
    <t xml:space="preserve">   Parking lot</t>
  </si>
  <si>
    <t xml:space="preserve">   Mandatory transfers - </t>
  </si>
  <si>
    <t xml:space="preserve">   Nonmandatory transfers -</t>
  </si>
  <si>
    <t xml:space="preserve">     Principal and interest</t>
  </si>
  <si>
    <t xml:space="preserve">     Depreciation expense</t>
  </si>
  <si>
    <t xml:space="preserve"> Research--</t>
  </si>
  <si>
    <t xml:space="preserve">   Science</t>
  </si>
  <si>
    <t xml:space="preserve">        Total research</t>
  </si>
  <si>
    <t>For the year ended June 30, 2015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</si>
</sst>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48">
    <font>
      <sz val="10"/>
      <name val="MS Sans Serif"/>
      <family val="0"/>
    </font>
    <font>
      <sz val="10"/>
      <name val="Arial"/>
      <family val="0"/>
    </font>
    <font>
      <b/>
      <sz val="9"/>
      <color indexed="20"/>
      <name val="Arial"/>
      <family val="2"/>
    </font>
    <font>
      <sz val="9"/>
      <color indexed="20"/>
      <name val="Arial"/>
      <family val="2"/>
    </font>
    <font>
      <sz val="9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sz val="11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sz val="11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165" fontId="4" fillId="0" borderId="0" xfId="42" applyNumberFormat="1" applyFont="1" applyAlignment="1" applyProtection="1">
      <alignment vertical="center"/>
      <protection/>
    </xf>
    <xf numFmtId="165" fontId="4" fillId="0" borderId="0" xfId="42" applyNumberFormat="1" applyFont="1" applyAlignment="1" applyProtection="1">
      <alignment horizontal="center" vertical="center"/>
      <protection/>
    </xf>
    <xf numFmtId="165" fontId="4" fillId="0" borderId="0" xfId="42" applyNumberFormat="1" applyFont="1" applyAlignment="1">
      <alignment vertical="center"/>
    </xf>
    <xf numFmtId="165" fontId="4" fillId="0" borderId="0" xfId="42" applyNumberFormat="1" applyFont="1" applyFill="1" applyAlignment="1" applyProtection="1">
      <alignment horizontal="left" vertical="center"/>
      <protection/>
    </xf>
    <xf numFmtId="165" fontId="4" fillId="0" borderId="0" xfId="42" applyNumberFormat="1" applyFont="1" applyFill="1" applyAlignment="1" applyProtection="1">
      <alignment vertical="center"/>
      <protection/>
    </xf>
    <xf numFmtId="165" fontId="4" fillId="0" borderId="0" xfId="42" applyNumberFormat="1" applyFont="1" applyFill="1" applyAlignment="1">
      <alignment vertical="center"/>
    </xf>
    <xf numFmtId="165" fontId="4" fillId="0" borderId="0" xfId="42" applyNumberFormat="1" applyFont="1" applyFill="1" applyAlignment="1" applyProtection="1">
      <alignment horizontal="right" vertical="center"/>
      <protection/>
    </xf>
    <xf numFmtId="165" fontId="4" fillId="0" borderId="0" xfId="42" applyNumberFormat="1" applyFont="1" applyFill="1" applyBorder="1" applyAlignment="1" applyProtection="1">
      <alignment horizontal="right" vertical="center"/>
      <protection/>
    </xf>
    <xf numFmtId="165" fontId="4" fillId="0" borderId="0" xfId="42" applyNumberFormat="1" applyFont="1" applyFill="1" applyBorder="1" applyAlignment="1" applyProtection="1">
      <alignment vertical="center"/>
      <protection/>
    </xf>
    <xf numFmtId="165" fontId="4" fillId="0" borderId="0" xfId="42" applyNumberFormat="1" applyFont="1" applyFill="1" applyBorder="1" applyAlignment="1">
      <alignment vertical="center"/>
    </xf>
    <xf numFmtId="165" fontId="2" fillId="0" borderId="0" xfId="42" applyNumberFormat="1" applyFont="1" applyFill="1" applyBorder="1" applyAlignment="1">
      <alignment vertical="center"/>
    </xf>
    <xf numFmtId="165" fontId="2" fillId="0" borderId="0" xfId="42" applyNumberFormat="1" applyFont="1" applyFill="1" applyBorder="1" applyAlignment="1" applyProtection="1">
      <alignment vertical="center"/>
      <protection/>
    </xf>
    <xf numFmtId="165" fontId="3" fillId="0" borderId="0" xfId="42" applyNumberFormat="1" applyFont="1" applyFill="1" applyBorder="1" applyAlignment="1">
      <alignment vertical="center"/>
    </xf>
    <xf numFmtId="165" fontId="3" fillId="0" borderId="0" xfId="42" applyNumberFormat="1" applyFont="1" applyFill="1" applyBorder="1" applyAlignment="1" applyProtection="1">
      <alignment vertical="center"/>
      <protection/>
    </xf>
    <xf numFmtId="0" fontId="1" fillId="0" borderId="0" xfId="56">
      <alignment/>
      <protection/>
    </xf>
    <xf numFmtId="165" fontId="44" fillId="0" borderId="0" xfId="44" applyNumberFormat="1" applyFont="1" applyFill="1" applyBorder="1" applyAlignment="1" applyProtection="1">
      <alignment vertical="center"/>
      <protection/>
    </xf>
    <xf numFmtId="165" fontId="44" fillId="0" borderId="0" xfId="44" applyNumberFormat="1" applyFont="1" applyFill="1" applyBorder="1" applyAlignment="1" applyProtection="1">
      <alignment horizontal="center" vertical="center"/>
      <protection/>
    </xf>
    <xf numFmtId="0" fontId="45" fillId="0" borderId="0" xfId="56" applyFont="1">
      <alignment/>
      <protection/>
    </xf>
    <xf numFmtId="165" fontId="46" fillId="0" borderId="0" xfId="44" applyNumberFormat="1" applyFont="1" applyFill="1" applyBorder="1" applyAlignment="1" applyProtection="1">
      <alignment vertical="center"/>
      <protection/>
    </xf>
    <xf numFmtId="165" fontId="5" fillId="0" borderId="0" xfId="42" applyNumberFormat="1" applyFont="1" applyFill="1" applyAlignment="1">
      <alignment vertical="center"/>
    </xf>
    <xf numFmtId="165" fontId="5" fillId="0" borderId="0" xfId="42" applyNumberFormat="1" applyFont="1" applyAlignment="1" applyProtection="1">
      <alignment vertical="center"/>
      <protection/>
    </xf>
    <xf numFmtId="165" fontId="5" fillId="0" borderId="0" xfId="42" applyNumberFormat="1" applyFont="1" applyAlignment="1" applyProtection="1">
      <alignment horizontal="center" vertical="center"/>
      <protection/>
    </xf>
    <xf numFmtId="165" fontId="5" fillId="0" borderId="10" xfId="42" applyNumberFormat="1" applyFont="1" applyBorder="1" applyAlignment="1" applyProtection="1">
      <alignment horizontal="center" vertical="center"/>
      <protection/>
    </xf>
    <xf numFmtId="165" fontId="5" fillId="0" borderId="0" xfId="42" applyNumberFormat="1" applyFont="1" applyBorder="1" applyAlignment="1" applyProtection="1">
      <alignment horizontal="center" vertical="center"/>
      <protection/>
    </xf>
    <xf numFmtId="165" fontId="5" fillId="0" borderId="0" xfId="42" applyNumberFormat="1" applyFont="1" applyFill="1" applyAlignment="1" applyProtection="1">
      <alignment vertical="center"/>
      <protection/>
    </xf>
    <xf numFmtId="165" fontId="5" fillId="0" borderId="0" xfId="42" applyNumberFormat="1" applyFont="1" applyFill="1" applyBorder="1" applyAlignment="1" applyProtection="1">
      <alignment vertical="center"/>
      <protection/>
    </xf>
    <xf numFmtId="165" fontId="5" fillId="0" borderId="0" xfId="42" applyNumberFormat="1" applyFont="1" applyFill="1" applyAlignment="1" applyProtection="1">
      <alignment horizontal="left" vertical="center"/>
      <protection/>
    </xf>
    <xf numFmtId="167" fontId="5" fillId="0" borderId="0" xfId="45" applyNumberFormat="1" applyFont="1" applyFill="1" applyAlignment="1" applyProtection="1">
      <alignment vertical="center"/>
      <protection/>
    </xf>
    <xf numFmtId="165" fontId="5" fillId="0" borderId="11" xfId="42" applyNumberFormat="1" applyFont="1" applyFill="1" applyBorder="1" applyAlignment="1" applyProtection="1">
      <alignment vertical="center"/>
      <protection/>
    </xf>
    <xf numFmtId="165" fontId="5" fillId="0" borderId="10" xfId="42" applyNumberFormat="1" applyFont="1" applyFill="1" applyBorder="1" applyAlignment="1" applyProtection="1">
      <alignment vertical="center"/>
      <protection/>
    </xf>
    <xf numFmtId="165" fontId="5" fillId="0" borderId="0" xfId="42" applyNumberFormat="1" applyFont="1" applyFill="1" applyAlignment="1" applyProtection="1">
      <alignment horizontal="right" vertical="center"/>
      <protection/>
    </xf>
    <xf numFmtId="165" fontId="5" fillId="0" borderId="10" xfId="42" applyNumberFormat="1" applyFont="1" applyFill="1" applyBorder="1" applyAlignment="1" applyProtection="1">
      <alignment horizontal="right" vertical="center"/>
      <protection/>
    </xf>
    <xf numFmtId="165" fontId="5" fillId="0" borderId="11" xfId="42" applyNumberFormat="1" applyFont="1" applyFill="1" applyBorder="1" applyAlignment="1" applyProtection="1">
      <alignment horizontal="right" vertical="center"/>
      <protection/>
    </xf>
    <xf numFmtId="167" fontId="5" fillId="0" borderId="12" xfId="45" applyNumberFormat="1" applyFont="1" applyFill="1" applyBorder="1" applyAlignment="1" applyProtection="1">
      <alignment vertical="center"/>
      <protection/>
    </xf>
    <xf numFmtId="167" fontId="5" fillId="0" borderId="0" xfId="45" applyNumberFormat="1" applyFont="1" applyFill="1" applyAlignment="1" applyProtection="1">
      <alignment horizontal="left" vertical="center"/>
      <protection/>
    </xf>
    <xf numFmtId="165" fontId="5" fillId="0" borderId="0" xfId="42" applyNumberFormat="1" applyFont="1" applyFill="1" applyBorder="1" applyAlignment="1" applyProtection="1">
      <alignment horizontal="left" vertical="center"/>
      <protection/>
    </xf>
    <xf numFmtId="165" fontId="5" fillId="0" borderId="0" xfId="42" applyNumberFormat="1" applyFont="1" applyFill="1" applyBorder="1" applyAlignment="1" applyProtection="1">
      <alignment horizontal="right" vertical="center"/>
      <protection/>
    </xf>
    <xf numFmtId="165" fontId="5" fillId="0" borderId="13" xfId="42" applyNumberFormat="1" applyFont="1" applyFill="1" applyBorder="1" applyAlignment="1" applyProtection="1">
      <alignment horizontal="right" vertical="center"/>
      <protection/>
    </xf>
    <xf numFmtId="165" fontId="5" fillId="0" borderId="13" xfId="42" applyNumberFormat="1" applyFont="1" applyFill="1" applyBorder="1" applyAlignment="1" applyProtection="1">
      <alignment vertical="center"/>
      <protection/>
    </xf>
    <xf numFmtId="165" fontId="5" fillId="0" borderId="14" xfId="42" applyNumberFormat="1" applyFont="1" applyFill="1" applyBorder="1" applyAlignment="1" applyProtection="1">
      <alignment horizontal="right" vertical="center"/>
      <protection/>
    </xf>
    <xf numFmtId="165" fontId="5" fillId="0" borderId="15" xfId="42" applyNumberFormat="1" applyFont="1" applyFill="1" applyBorder="1" applyAlignment="1" applyProtection="1">
      <alignment vertical="center"/>
      <protection/>
    </xf>
    <xf numFmtId="165" fontId="5" fillId="0" borderId="0" xfId="45" applyNumberFormat="1" applyFont="1" applyFill="1" applyAlignment="1" applyProtection="1">
      <alignment vertical="center"/>
      <protection/>
    </xf>
    <xf numFmtId="165" fontId="5" fillId="0" borderId="15" xfId="42" applyNumberFormat="1" applyFont="1" applyFill="1" applyBorder="1" applyAlignment="1" applyProtection="1">
      <alignment horizontal="right" vertical="center"/>
      <protection/>
    </xf>
    <xf numFmtId="165" fontId="47" fillId="0" borderId="0" xfId="44" applyNumberFormat="1" applyFont="1" applyAlignment="1" applyProtection="1">
      <alignment vertical="center"/>
      <protection/>
    </xf>
    <xf numFmtId="165" fontId="6" fillId="0" borderId="0" xfId="44" applyNumberFormat="1" applyFont="1" applyFill="1" applyBorder="1" applyAlignment="1" applyProtection="1">
      <alignment horizontal="center" vertical="center"/>
      <protection/>
    </xf>
    <xf numFmtId="165" fontId="47" fillId="0" borderId="0" xfId="44" applyNumberFormat="1" applyFont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ill>
        <patternFill>
          <bgColor rgb="FFEFE6F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2</xdr:row>
      <xdr:rowOff>76200</xdr:rowOff>
    </xdr:from>
    <xdr:to>
      <xdr:col>0</xdr:col>
      <xdr:colOff>2371725</xdr:colOff>
      <xdr:row>7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61950"/>
          <a:ext cx="1990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U95"/>
  <sheetViews>
    <sheetView tabSelected="1" defaultGridColor="0" zoomScale="120" zoomScaleNormal="120" zoomScalePageLayoutView="0" colorId="22" workbookViewId="0" topLeftCell="A46">
      <selection activeCell="O73" sqref="O73"/>
    </sheetView>
  </sheetViews>
  <sheetFormatPr defaultColWidth="9.140625" defaultRowHeight="12" customHeight="1"/>
  <cols>
    <col min="1" max="1" width="40.7109375" style="3" customWidth="1"/>
    <col min="2" max="2" width="1.7109375" style="3" customWidth="1"/>
    <col min="3" max="3" width="12.7109375" style="3" customWidth="1"/>
    <col min="4" max="4" width="1.7109375" style="3" customWidth="1"/>
    <col min="5" max="5" width="12.7109375" style="3" customWidth="1"/>
    <col min="6" max="6" width="1.7109375" style="3" customWidth="1"/>
    <col min="7" max="7" width="12.7109375" style="3" customWidth="1"/>
    <col min="8" max="8" width="1.7109375" style="3" customWidth="1"/>
    <col min="9" max="9" width="12.7109375" style="3" customWidth="1"/>
    <col min="10" max="10" width="1.7109375" style="3" customWidth="1"/>
    <col min="11" max="11" width="12.57421875" style="3" bestFit="1" customWidth="1"/>
    <col min="12" max="12" width="1.7109375" style="3" customWidth="1"/>
    <col min="13" max="13" width="12.7109375" style="3" customWidth="1"/>
    <col min="14" max="14" width="1.7109375" style="3" customWidth="1"/>
    <col min="15" max="15" width="13.28125" style="3" bestFit="1" customWidth="1"/>
    <col min="16" max="16" width="1.7109375" style="3" customWidth="1"/>
    <col min="17" max="17" width="12.7109375" style="3" customWidth="1"/>
    <col min="18" max="18" width="20.7109375" style="3" customWidth="1"/>
    <col min="19" max="16384" width="9.140625" style="3" customWidth="1"/>
  </cols>
  <sheetData>
    <row r="1" spans="1:20" ht="12" customHeight="1">
      <c r="A1" s="44"/>
      <c r="B1" s="15"/>
      <c r="C1" s="15"/>
      <c r="D1" s="15"/>
      <c r="E1" s="15"/>
      <c r="F1" s="15"/>
      <c r="G1" s="15"/>
      <c r="H1" s="15"/>
      <c r="I1" s="10"/>
      <c r="J1" s="10"/>
      <c r="K1" s="10"/>
      <c r="L1" s="10"/>
      <c r="M1" s="10"/>
      <c r="N1" s="10"/>
      <c r="O1"/>
      <c r="P1"/>
      <c r="Q1"/>
      <c r="R1"/>
      <c r="S1"/>
      <c r="T1"/>
    </row>
    <row r="2" spans="1:20" ht="10.5" customHeight="1">
      <c r="A2" s="46"/>
      <c r="B2" s="15"/>
      <c r="C2" s="15"/>
      <c r="D2" s="15"/>
      <c r="E2" s="15"/>
      <c r="F2" s="15"/>
      <c r="G2" s="15"/>
      <c r="H2" s="15"/>
      <c r="I2" s="13"/>
      <c r="J2" s="13"/>
      <c r="K2" s="13"/>
      <c r="L2" s="13"/>
      <c r="M2" s="13"/>
      <c r="N2" s="13"/>
      <c r="O2"/>
      <c r="P2"/>
      <c r="Q2"/>
      <c r="R2"/>
      <c r="S2"/>
      <c r="T2"/>
    </row>
    <row r="3" spans="1:20" ht="12" customHeight="1">
      <c r="A3" s="46"/>
      <c r="C3" s="45" t="s">
        <v>46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/>
      <c r="S3"/>
      <c r="T3"/>
    </row>
    <row r="4" spans="1:20" ht="8.25" customHeight="1">
      <c r="A4" s="46"/>
      <c r="B4" s="19"/>
      <c r="C4" s="45"/>
      <c r="D4" s="45"/>
      <c r="E4" s="45"/>
      <c r="F4" s="45"/>
      <c r="G4" s="45"/>
      <c r="H4" s="18"/>
      <c r="I4" s="11"/>
      <c r="J4" s="11"/>
      <c r="K4" s="11"/>
      <c r="L4" s="11"/>
      <c r="M4" s="12"/>
      <c r="N4" s="11"/>
      <c r="O4"/>
      <c r="P4"/>
      <c r="Q4"/>
      <c r="R4"/>
      <c r="S4"/>
      <c r="T4"/>
    </row>
    <row r="5" spans="1:20" ht="12" customHeight="1">
      <c r="A5" s="46"/>
      <c r="C5" s="45" t="s">
        <v>47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1"/>
      <c r="S5" s="1"/>
      <c r="T5" s="1"/>
    </row>
    <row r="6" spans="1:20" ht="12" customHeight="1">
      <c r="A6" s="46"/>
      <c r="C6" s="45" t="s">
        <v>59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1"/>
      <c r="S6" s="1"/>
      <c r="T6" s="1"/>
    </row>
    <row r="7" spans="1:20" ht="10.5" customHeight="1">
      <c r="A7" s="46"/>
      <c r="B7" s="16"/>
      <c r="C7" s="16"/>
      <c r="D7" s="16"/>
      <c r="E7" s="16"/>
      <c r="F7" s="16"/>
      <c r="G7" s="16"/>
      <c r="H7" s="15"/>
      <c r="I7" s="14"/>
      <c r="J7" s="14"/>
      <c r="K7" s="14"/>
      <c r="L7" s="14"/>
      <c r="M7" s="14"/>
      <c r="N7" s="14"/>
      <c r="O7" s="1"/>
      <c r="P7" s="1"/>
      <c r="Q7" s="1"/>
      <c r="R7" s="1"/>
      <c r="S7" s="1"/>
      <c r="T7" s="1"/>
    </row>
    <row r="8" spans="1:20" ht="12" customHeight="1">
      <c r="A8" s="44"/>
      <c r="B8" s="17"/>
      <c r="C8" s="17"/>
      <c r="D8" s="17"/>
      <c r="E8" s="17"/>
      <c r="F8" s="17"/>
      <c r="G8" s="17"/>
      <c r="H8" s="15"/>
      <c r="I8" s="14"/>
      <c r="J8" s="14"/>
      <c r="K8" s="14"/>
      <c r="L8" s="14"/>
      <c r="M8" s="14"/>
      <c r="N8" s="14"/>
      <c r="O8" s="1"/>
      <c r="P8" s="1"/>
      <c r="Q8" s="1"/>
      <c r="R8" s="1"/>
      <c r="S8" s="1"/>
      <c r="T8" s="1"/>
    </row>
    <row r="9" spans="1:20" ht="12" customHeight="1">
      <c r="A9" s="44"/>
      <c r="B9" s="14"/>
      <c r="C9" s="13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"/>
      <c r="P9" s="1"/>
      <c r="Q9" s="1"/>
      <c r="R9" s="1"/>
      <c r="S9" s="1"/>
      <c r="T9" s="1"/>
    </row>
    <row r="10" spans="1:18" ht="12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2" t="s">
        <v>0</v>
      </c>
      <c r="N10" s="21"/>
      <c r="O10" s="21"/>
      <c r="P10" s="21"/>
      <c r="Q10" s="22" t="s">
        <v>43</v>
      </c>
      <c r="R10" s="2"/>
    </row>
    <row r="11" spans="1:18" ht="12" customHeight="1">
      <c r="A11" s="21"/>
      <c r="B11" s="21"/>
      <c r="C11" s="23" t="s">
        <v>1</v>
      </c>
      <c r="D11" s="21"/>
      <c r="E11" s="23" t="s">
        <v>2</v>
      </c>
      <c r="F11" s="21"/>
      <c r="G11" s="23" t="s">
        <v>3</v>
      </c>
      <c r="H11" s="21"/>
      <c r="I11" s="23" t="s">
        <v>4</v>
      </c>
      <c r="J11" s="21"/>
      <c r="K11" s="23" t="s">
        <v>5</v>
      </c>
      <c r="L11" s="21"/>
      <c r="M11" s="23" t="s">
        <v>6</v>
      </c>
      <c r="N11" s="21"/>
      <c r="O11" s="23" t="s">
        <v>7</v>
      </c>
      <c r="P11" s="21"/>
      <c r="Q11" s="23" t="s">
        <v>8</v>
      </c>
      <c r="R11" s="2"/>
    </row>
    <row r="12" spans="1:18" ht="12" customHeight="1">
      <c r="A12" s="21"/>
      <c r="B12" s="21"/>
      <c r="C12" s="24"/>
      <c r="D12" s="21"/>
      <c r="E12" s="24"/>
      <c r="F12" s="21"/>
      <c r="G12" s="24"/>
      <c r="H12" s="21"/>
      <c r="I12" s="24"/>
      <c r="J12" s="21"/>
      <c r="K12" s="24"/>
      <c r="L12" s="21"/>
      <c r="M12" s="24"/>
      <c r="N12" s="21"/>
      <c r="O12" s="24"/>
      <c r="P12" s="21"/>
      <c r="Q12" s="24"/>
      <c r="R12" s="2"/>
    </row>
    <row r="13" spans="1:18" s="6" customFormat="1" ht="12" customHeight="1">
      <c r="A13" s="25" t="s">
        <v>37</v>
      </c>
      <c r="B13" s="25"/>
      <c r="C13" s="25" t="s">
        <v>9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5"/>
    </row>
    <row r="14" spans="1:18" s="6" customFormat="1" ht="12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5"/>
    </row>
    <row r="15" spans="1:18" s="6" customFormat="1" ht="12" customHeight="1">
      <c r="A15" s="27" t="s">
        <v>38</v>
      </c>
      <c r="B15" s="27"/>
      <c r="C15" s="25" t="s">
        <v>9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5"/>
    </row>
    <row r="16" spans="1:18" s="6" customFormat="1" ht="12" customHeight="1">
      <c r="A16" s="27" t="s">
        <v>29</v>
      </c>
      <c r="B16" s="27"/>
      <c r="C16" s="35">
        <v>3238</v>
      </c>
      <c r="D16" s="25"/>
      <c r="E16" s="35">
        <v>0</v>
      </c>
      <c r="F16" s="25"/>
      <c r="G16" s="35">
        <v>0</v>
      </c>
      <c r="H16" s="25"/>
      <c r="I16" s="35">
        <v>0</v>
      </c>
      <c r="J16" s="25"/>
      <c r="K16" s="28">
        <f aca="true" t="shared" si="0" ref="K16:K24">IF(SUM(C16:I16)=SUM(M16:Q16),SUM(C16:I16),SUM(M16:Q16)-SUM(C16:I16))</f>
        <v>3238</v>
      </c>
      <c r="L16" s="25"/>
      <c r="M16" s="35">
        <v>0</v>
      </c>
      <c r="N16" s="25"/>
      <c r="O16" s="35">
        <v>2918</v>
      </c>
      <c r="P16" s="25"/>
      <c r="Q16" s="35">
        <v>320</v>
      </c>
      <c r="R16" s="4"/>
    </row>
    <row r="17" spans="1:18" s="6" customFormat="1" ht="12" customHeight="1">
      <c r="A17" s="27" t="s">
        <v>22</v>
      </c>
      <c r="B17" s="27"/>
      <c r="C17" s="31">
        <v>0</v>
      </c>
      <c r="D17" s="25"/>
      <c r="E17" s="31">
        <v>5097</v>
      </c>
      <c r="F17" s="25"/>
      <c r="G17" s="31">
        <v>0</v>
      </c>
      <c r="H17" s="25"/>
      <c r="I17" s="31">
        <v>0</v>
      </c>
      <c r="J17" s="25"/>
      <c r="K17" s="42">
        <f t="shared" si="0"/>
        <v>5097</v>
      </c>
      <c r="L17" s="25"/>
      <c r="M17" s="31">
        <v>4854</v>
      </c>
      <c r="N17" s="25"/>
      <c r="O17" s="31">
        <v>0</v>
      </c>
      <c r="P17" s="25"/>
      <c r="Q17" s="31">
        <v>243</v>
      </c>
      <c r="R17" s="4"/>
    </row>
    <row r="18" spans="1:18" s="6" customFormat="1" ht="12" customHeight="1">
      <c r="A18" s="27" t="s">
        <v>23</v>
      </c>
      <c r="B18" s="27"/>
      <c r="C18" s="31">
        <v>0</v>
      </c>
      <c r="D18" s="25"/>
      <c r="E18" s="31">
        <v>3213</v>
      </c>
      <c r="F18" s="25"/>
      <c r="G18" s="31">
        <v>2494</v>
      </c>
      <c r="H18" s="25"/>
      <c r="I18" s="31">
        <v>32600</v>
      </c>
      <c r="J18" s="25"/>
      <c r="K18" s="42">
        <f t="shared" si="0"/>
        <v>38307</v>
      </c>
      <c r="L18" s="25"/>
      <c r="M18" s="31">
        <v>13527</v>
      </c>
      <c r="N18" s="25"/>
      <c r="O18" s="31">
        <v>24626</v>
      </c>
      <c r="P18" s="25"/>
      <c r="Q18" s="31">
        <f>153+1</f>
        <v>154</v>
      </c>
      <c r="R18" s="5"/>
    </row>
    <row r="19" spans="1:18" s="6" customFormat="1" ht="12" customHeight="1">
      <c r="A19" s="27" t="s">
        <v>24</v>
      </c>
      <c r="B19" s="27"/>
      <c r="C19" s="31">
        <v>0</v>
      </c>
      <c r="D19" s="25"/>
      <c r="E19" s="31">
        <v>5491</v>
      </c>
      <c r="F19" s="25"/>
      <c r="G19" s="31">
        <v>0</v>
      </c>
      <c r="H19" s="25"/>
      <c r="I19" s="31">
        <v>0</v>
      </c>
      <c r="J19" s="25"/>
      <c r="K19" s="25">
        <f t="shared" si="0"/>
        <v>5491</v>
      </c>
      <c r="L19" s="25"/>
      <c r="M19" s="31">
        <v>5425</v>
      </c>
      <c r="N19" s="25"/>
      <c r="O19" s="31">
        <v>0</v>
      </c>
      <c r="P19" s="25"/>
      <c r="Q19" s="31">
        <v>66</v>
      </c>
      <c r="R19" s="5"/>
    </row>
    <row r="20" spans="1:18" s="6" customFormat="1" ht="12" customHeight="1">
      <c r="A20" s="27" t="s">
        <v>25</v>
      </c>
      <c r="B20" s="27"/>
      <c r="C20" s="31">
        <v>234835</v>
      </c>
      <c r="D20" s="25"/>
      <c r="E20" s="31">
        <v>0</v>
      </c>
      <c r="F20" s="25"/>
      <c r="G20" s="31">
        <v>10794</v>
      </c>
      <c r="H20" s="25"/>
      <c r="I20" s="31">
        <v>0</v>
      </c>
      <c r="J20" s="25"/>
      <c r="K20" s="25">
        <f t="shared" si="0"/>
        <v>245629</v>
      </c>
      <c r="L20" s="25"/>
      <c r="M20" s="31">
        <v>130579</v>
      </c>
      <c r="N20" s="25"/>
      <c r="O20" s="31">
        <f>115051-1</f>
        <v>115050</v>
      </c>
      <c r="P20" s="25"/>
      <c r="Q20" s="31">
        <v>0</v>
      </c>
      <c r="R20" s="7"/>
    </row>
    <row r="21" spans="1:18" s="6" customFormat="1" ht="12" customHeight="1">
      <c r="A21" s="27" t="s">
        <v>26</v>
      </c>
      <c r="B21" s="27"/>
      <c r="C21" s="31">
        <v>0</v>
      </c>
      <c r="D21" s="25"/>
      <c r="E21" s="31">
        <v>3958</v>
      </c>
      <c r="F21" s="25"/>
      <c r="G21" s="31">
        <v>1449</v>
      </c>
      <c r="H21" s="25"/>
      <c r="I21" s="31">
        <v>1449</v>
      </c>
      <c r="J21" s="25"/>
      <c r="K21" s="25">
        <f t="shared" si="0"/>
        <v>6856</v>
      </c>
      <c r="L21" s="25"/>
      <c r="M21" s="31">
        <v>5687</v>
      </c>
      <c r="N21" s="25"/>
      <c r="O21" s="31">
        <v>897</v>
      </c>
      <c r="P21" s="25"/>
      <c r="Q21" s="31">
        <f>271+1</f>
        <v>272</v>
      </c>
      <c r="R21" s="7"/>
    </row>
    <row r="22" spans="1:18" s="6" customFormat="1" ht="12" customHeight="1">
      <c r="A22" s="27" t="s">
        <v>27</v>
      </c>
      <c r="B22" s="27"/>
      <c r="C22" s="31">
        <v>52628</v>
      </c>
      <c r="D22" s="25"/>
      <c r="E22" s="31">
        <v>5814</v>
      </c>
      <c r="F22" s="25"/>
      <c r="G22" s="31">
        <v>5687</v>
      </c>
      <c r="H22" s="25"/>
      <c r="I22" s="31">
        <v>0</v>
      </c>
      <c r="J22" s="25"/>
      <c r="K22" s="25">
        <f t="shared" si="0"/>
        <v>64129</v>
      </c>
      <c r="L22" s="25"/>
      <c r="M22" s="31">
        <v>8555</v>
      </c>
      <c r="N22" s="25"/>
      <c r="O22" s="31">
        <v>55390</v>
      </c>
      <c r="P22" s="25"/>
      <c r="Q22" s="31">
        <v>184</v>
      </c>
      <c r="R22" s="7"/>
    </row>
    <row r="23" spans="1:18" s="10" customFormat="1" ht="12" customHeight="1">
      <c r="A23" s="36" t="s">
        <v>49</v>
      </c>
      <c r="B23" s="36"/>
      <c r="C23" s="31">
        <v>61695</v>
      </c>
      <c r="D23" s="25"/>
      <c r="E23" s="31">
        <v>4999</v>
      </c>
      <c r="F23" s="25"/>
      <c r="G23" s="31">
        <v>4342</v>
      </c>
      <c r="H23" s="25"/>
      <c r="I23" s="31">
        <v>4342</v>
      </c>
      <c r="J23" s="26"/>
      <c r="K23" s="25">
        <f t="shared" si="0"/>
        <v>75378</v>
      </c>
      <c r="L23" s="26"/>
      <c r="M23" s="31">
        <v>9816</v>
      </c>
      <c r="N23" s="25"/>
      <c r="O23" s="31">
        <v>65281</v>
      </c>
      <c r="P23" s="25"/>
      <c r="Q23" s="31">
        <v>281</v>
      </c>
      <c r="R23" s="8"/>
    </row>
    <row r="24" spans="1:18" s="6" customFormat="1" ht="12" customHeight="1">
      <c r="A24" s="27" t="s">
        <v>41</v>
      </c>
      <c r="B24" s="27"/>
      <c r="C24" s="32">
        <v>0</v>
      </c>
      <c r="D24" s="25"/>
      <c r="E24" s="32">
        <v>0</v>
      </c>
      <c r="F24" s="25"/>
      <c r="G24" s="32">
        <v>0</v>
      </c>
      <c r="H24" s="25"/>
      <c r="I24" s="32">
        <v>205746</v>
      </c>
      <c r="J24" s="25"/>
      <c r="K24" s="30">
        <f t="shared" si="0"/>
        <v>205746</v>
      </c>
      <c r="L24" s="25"/>
      <c r="M24" s="32">
        <v>64932</v>
      </c>
      <c r="N24" s="25"/>
      <c r="O24" s="32">
        <f>140813+1</f>
        <v>140814</v>
      </c>
      <c r="P24" s="25"/>
      <c r="Q24" s="32">
        <v>0</v>
      </c>
      <c r="R24" s="7"/>
    </row>
    <row r="25" spans="1:18" s="6" customFormat="1" ht="12" customHeight="1">
      <c r="A25" s="27"/>
      <c r="B25" s="27"/>
      <c r="C25" s="38"/>
      <c r="D25" s="39"/>
      <c r="E25" s="38"/>
      <c r="F25" s="39"/>
      <c r="G25" s="38"/>
      <c r="H25" s="39"/>
      <c r="I25" s="38"/>
      <c r="J25" s="39"/>
      <c r="K25" s="25"/>
      <c r="L25" s="39"/>
      <c r="M25" s="38"/>
      <c r="N25" s="39"/>
      <c r="O25" s="38"/>
      <c r="P25" s="39"/>
      <c r="Q25" s="38"/>
      <c r="R25" s="7"/>
    </row>
    <row r="26" spans="1:18" s="6" customFormat="1" ht="12" customHeight="1">
      <c r="A26" s="25" t="s">
        <v>16</v>
      </c>
      <c r="B26" s="25"/>
      <c r="C26" s="30">
        <f>SUM(C16:C24)</f>
        <v>352396</v>
      </c>
      <c r="D26" s="25"/>
      <c r="E26" s="30">
        <f>SUM(E16:E24)</f>
        <v>28572</v>
      </c>
      <c r="F26" s="25"/>
      <c r="G26" s="30">
        <f>SUM(G16:G24)</f>
        <v>24766</v>
      </c>
      <c r="H26" s="25"/>
      <c r="I26" s="30">
        <f>SUM(I16:I24)</f>
        <v>244137</v>
      </c>
      <c r="J26" s="25"/>
      <c r="K26" s="30">
        <f>IF(SUM(C26:I26)=SUM(M26:Q26),SUM(C26:I26),SUM(M26:Q26)-SUM(C26:I26))</f>
        <v>649871</v>
      </c>
      <c r="L26" s="25"/>
      <c r="M26" s="30">
        <f>SUM(M16:M24)</f>
        <v>243375</v>
      </c>
      <c r="N26" s="25"/>
      <c r="O26" s="30">
        <f>SUM(O16:O24)</f>
        <v>404976</v>
      </c>
      <c r="P26" s="25"/>
      <c r="Q26" s="30">
        <f>SUM(Q16:Q24)</f>
        <v>1520</v>
      </c>
      <c r="R26" s="5"/>
    </row>
    <row r="27" spans="1:18" s="6" customFormat="1" ht="12" customHeight="1">
      <c r="A27" s="25"/>
      <c r="B27" s="25"/>
      <c r="C27" s="26"/>
      <c r="D27" s="25"/>
      <c r="E27" s="26"/>
      <c r="F27" s="25"/>
      <c r="G27" s="26"/>
      <c r="H27" s="25"/>
      <c r="I27" s="26"/>
      <c r="J27" s="25"/>
      <c r="K27" s="26"/>
      <c r="L27" s="25"/>
      <c r="M27" s="26"/>
      <c r="N27" s="25"/>
      <c r="O27" s="26"/>
      <c r="P27" s="25"/>
      <c r="Q27" s="26"/>
      <c r="R27" s="5"/>
    </row>
    <row r="28" spans="1:21" s="6" customFormat="1" ht="12" customHeight="1">
      <c r="A28" s="25" t="s">
        <v>56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5"/>
      <c r="S28" s="5"/>
      <c r="T28" s="5"/>
      <c r="U28" s="5"/>
    </row>
    <row r="29" spans="1:21" s="6" customFormat="1" ht="12" customHeight="1">
      <c r="A29" s="25" t="s">
        <v>57</v>
      </c>
      <c r="B29" s="25"/>
      <c r="C29" s="26">
        <v>0</v>
      </c>
      <c r="D29" s="26"/>
      <c r="E29" s="26">
        <v>0</v>
      </c>
      <c r="F29" s="26"/>
      <c r="G29" s="26">
        <v>1000</v>
      </c>
      <c r="H29" s="26"/>
      <c r="I29" s="26">
        <v>0</v>
      </c>
      <c r="J29" s="26"/>
      <c r="K29" s="26">
        <f>IF(SUM(C29:I29)=SUM(M29:Q29),SUM(C29:I29),SUM(M29:Q29)-SUM(C29:I29))</f>
        <v>1000</v>
      </c>
      <c r="L29" s="26"/>
      <c r="M29" s="26">
        <v>0</v>
      </c>
      <c r="N29" s="26"/>
      <c r="O29" s="26">
        <v>1000</v>
      </c>
      <c r="P29" s="26"/>
      <c r="Q29" s="26">
        <v>0</v>
      </c>
      <c r="R29" s="5"/>
      <c r="S29" s="5"/>
      <c r="T29" s="5"/>
      <c r="U29" s="5"/>
    </row>
    <row r="30" spans="1:21" s="6" customFormat="1" ht="12" customHeight="1">
      <c r="A30" s="27"/>
      <c r="B30" s="25"/>
      <c r="C30" s="29"/>
      <c r="D30" s="25"/>
      <c r="E30" s="29"/>
      <c r="F30" s="25"/>
      <c r="G30" s="29"/>
      <c r="H30" s="25"/>
      <c r="I30" s="29"/>
      <c r="J30" s="25"/>
      <c r="K30" s="29"/>
      <c r="L30" s="25"/>
      <c r="M30" s="29"/>
      <c r="N30" s="25"/>
      <c r="O30" s="29"/>
      <c r="P30" s="25"/>
      <c r="Q30" s="29"/>
      <c r="R30" s="5"/>
      <c r="S30" s="5"/>
      <c r="T30" s="5"/>
      <c r="U30" s="5"/>
    </row>
    <row r="31" spans="1:18" s="6" customFormat="1" ht="12" customHeight="1">
      <c r="A31" s="25" t="s">
        <v>58</v>
      </c>
      <c r="B31" s="25"/>
      <c r="C31" s="30">
        <f>C29</f>
        <v>0</v>
      </c>
      <c r="D31" s="25"/>
      <c r="E31" s="30">
        <f>E29</f>
        <v>0</v>
      </c>
      <c r="F31" s="25"/>
      <c r="G31" s="30">
        <f>G29</f>
        <v>1000</v>
      </c>
      <c r="H31" s="25"/>
      <c r="I31" s="30">
        <f>I29</f>
        <v>0</v>
      </c>
      <c r="J31" s="25"/>
      <c r="K31" s="30">
        <f>IF(SUM(C31:I31)=SUM(M31:Q31),SUM(C31:I31),SUM(M31:Q31)-SUM(C31:I31))</f>
        <v>1000</v>
      </c>
      <c r="L31" s="25"/>
      <c r="M31" s="30">
        <f>M29</f>
        <v>0</v>
      </c>
      <c r="N31" s="25"/>
      <c r="O31" s="30">
        <f>O29</f>
        <v>1000</v>
      </c>
      <c r="P31" s="25"/>
      <c r="Q31" s="30">
        <f>Q29</f>
        <v>0</v>
      </c>
      <c r="R31" s="5"/>
    </row>
    <row r="32" spans="1:18" s="6" customFormat="1" ht="12" customHeight="1">
      <c r="A32" s="25"/>
      <c r="B32" s="25"/>
      <c r="C32" s="26"/>
      <c r="D32" s="25"/>
      <c r="E32" s="26"/>
      <c r="F32" s="25"/>
      <c r="G32" s="26"/>
      <c r="H32" s="25"/>
      <c r="I32" s="26"/>
      <c r="J32" s="25"/>
      <c r="K32" s="26"/>
      <c r="L32" s="25"/>
      <c r="M32" s="26"/>
      <c r="N32" s="25"/>
      <c r="O32" s="26"/>
      <c r="P32" s="25"/>
      <c r="Q32" s="26"/>
      <c r="R32" s="5"/>
    </row>
    <row r="33" spans="1:21" s="6" customFormat="1" ht="12" customHeight="1">
      <c r="A33" s="25" t="s">
        <v>44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5"/>
      <c r="S33" s="5"/>
      <c r="T33" s="5"/>
      <c r="U33" s="5"/>
    </row>
    <row r="34" spans="1:21" s="6" customFormat="1" ht="12" customHeight="1">
      <c r="A34" s="25" t="s">
        <v>23</v>
      </c>
      <c r="B34" s="25"/>
      <c r="C34" s="25">
        <v>0</v>
      </c>
      <c r="D34" s="25"/>
      <c r="E34" s="25">
        <v>0</v>
      </c>
      <c r="F34" s="25"/>
      <c r="G34" s="25">
        <v>8168</v>
      </c>
      <c r="H34" s="25"/>
      <c r="I34" s="25">
        <v>0</v>
      </c>
      <c r="J34" s="25"/>
      <c r="K34" s="26">
        <f>IF(SUM(C34:I34)=SUM(M34:Q34),SUM(C34:I34),SUM(M34:Q34)-SUM(C34:I34))</f>
        <v>8168</v>
      </c>
      <c r="L34" s="25"/>
      <c r="M34" s="25">
        <v>1918</v>
      </c>
      <c r="N34" s="25"/>
      <c r="O34" s="25">
        <v>6250</v>
      </c>
      <c r="P34" s="25"/>
      <c r="Q34" s="25">
        <v>0</v>
      </c>
      <c r="R34" s="5"/>
      <c r="S34" s="5"/>
      <c r="T34" s="5"/>
      <c r="U34" s="5"/>
    </row>
    <row r="35" spans="1:21" s="6" customFormat="1" ht="12" customHeight="1">
      <c r="A35" s="25" t="s">
        <v>26</v>
      </c>
      <c r="B35" s="25"/>
      <c r="C35" s="26">
        <v>0</v>
      </c>
      <c r="D35" s="26"/>
      <c r="E35" s="26">
        <v>0</v>
      </c>
      <c r="F35" s="26"/>
      <c r="G35" s="26">
        <v>123</v>
      </c>
      <c r="H35" s="26"/>
      <c r="I35" s="26">
        <v>0</v>
      </c>
      <c r="J35" s="26"/>
      <c r="K35" s="26">
        <f>IF(SUM(C35:I35)=SUM(M35:Q35),SUM(C35:I35),SUM(M35:Q35)-SUM(C35:I35))</f>
        <v>123</v>
      </c>
      <c r="L35" s="26"/>
      <c r="M35" s="26">
        <v>0</v>
      </c>
      <c r="N35" s="26"/>
      <c r="O35" s="26">
        <v>123</v>
      </c>
      <c r="P35" s="26"/>
      <c r="Q35" s="26">
        <v>0</v>
      </c>
      <c r="R35" s="5"/>
      <c r="S35" s="5"/>
      <c r="T35" s="5"/>
      <c r="U35" s="5"/>
    </row>
    <row r="36" spans="1:21" s="6" customFormat="1" ht="12" customHeight="1">
      <c r="A36" s="27"/>
      <c r="B36" s="25"/>
      <c r="C36" s="29"/>
      <c r="D36" s="25"/>
      <c r="E36" s="29"/>
      <c r="F36" s="25"/>
      <c r="G36" s="29"/>
      <c r="H36" s="25"/>
      <c r="I36" s="29"/>
      <c r="J36" s="25"/>
      <c r="K36" s="29"/>
      <c r="L36" s="25"/>
      <c r="M36" s="29"/>
      <c r="N36" s="25"/>
      <c r="O36" s="29"/>
      <c r="P36" s="25"/>
      <c r="Q36" s="29"/>
      <c r="R36" s="5"/>
      <c r="S36" s="5"/>
      <c r="T36" s="5"/>
      <c r="U36" s="5"/>
    </row>
    <row r="37" spans="1:18" s="6" customFormat="1" ht="12" customHeight="1">
      <c r="A37" s="25" t="s">
        <v>45</v>
      </c>
      <c r="B37" s="25"/>
      <c r="C37" s="30">
        <f>SUM(C34:C36)</f>
        <v>0</v>
      </c>
      <c r="D37" s="25"/>
      <c r="E37" s="30">
        <f>SUM(E34:E36)</f>
        <v>0</v>
      </c>
      <c r="F37" s="25"/>
      <c r="G37" s="30">
        <f>SUM(G34:G36)</f>
        <v>8291</v>
      </c>
      <c r="H37" s="25"/>
      <c r="I37" s="30">
        <f>SUM(I34:I36)</f>
        <v>0</v>
      </c>
      <c r="J37" s="25"/>
      <c r="K37" s="30">
        <f>IF(SUM(C37:I37)=SUM(M37:Q37),SUM(C37:I37),SUM(M37:Q37)-SUM(C37:I37))</f>
        <v>8291</v>
      </c>
      <c r="L37" s="25"/>
      <c r="M37" s="30">
        <f>SUM(M34:M36)</f>
        <v>1918</v>
      </c>
      <c r="N37" s="25"/>
      <c r="O37" s="30">
        <f>SUM(O34:O36)</f>
        <v>6373</v>
      </c>
      <c r="P37" s="25"/>
      <c r="Q37" s="30">
        <f>SUM(Q34:Q36)</f>
        <v>0</v>
      </c>
      <c r="R37" s="5"/>
    </row>
    <row r="38" spans="1:18" s="6" customFormat="1" ht="12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7"/>
    </row>
    <row r="39" spans="1:18" s="6" customFormat="1" ht="12" customHeight="1">
      <c r="A39" s="25" t="s">
        <v>11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7"/>
    </row>
    <row r="40" spans="1:18" s="6" customFormat="1" ht="12" customHeight="1">
      <c r="A40" s="25" t="s">
        <v>29</v>
      </c>
      <c r="B40" s="25"/>
      <c r="C40" s="25">
        <v>0</v>
      </c>
      <c r="D40" s="25"/>
      <c r="E40" s="25">
        <v>1318</v>
      </c>
      <c r="F40" s="25"/>
      <c r="G40" s="25">
        <v>0</v>
      </c>
      <c r="H40" s="25"/>
      <c r="I40" s="25">
        <v>0</v>
      </c>
      <c r="J40" s="25"/>
      <c r="K40" s="26">
        <f>IF(SUM(C40:I40)=SUM(M40:Q40),SUM(C40:I40),SUM(M40:Q40)-SUM(C40:I40))</f>
        <v>1318</v>
      </c>
      <c r="L40" s="25"/>
      <c r="M40" s="25">
        <v>1318</v>
      </c>
      <c r="N40" s="25"/>
      <c r="O40" s="25">
        <v>0</v>
      </c>
      <c r="P40" s="25"/>
      <c r="Q40" s="25">
        <v>0</v>
      </c>
      <c r="R40" s="7"/>
    </row>
    <row r="41" spans="1:21" s="6" customFormat="1" ht="12" customHeight="1">
      <c r="A41" s="25" t="s">
        <v>30</v>
      </c>
      <c r="B41" s="25"/>
      <c r="C41" s="37">
        <v>0</v>
      </c>
      <c r="D41" s="26"/>
      <c r="E41" s="37">
        <v>2337</v>
      </c>
      <c r="F41" s="26"/>
      <c r="G41" s="37">
        <v>1157</v>
      </c>
      <c r="H41" s="26"/>
      <c r="I41" s="37">
        <v>0</v>
      </c>
      <c r="J41" s="25"/>
      <c r="K41" s="30">
        <f>IF(SUM(C41:I41)=SUM(M41:Q41),SUM(C41:I41),SUM(M41:Q41)-SUM(C41:I41))</f>
        <v>3494</v>
      </c>
      <c r="L41" s="26"/>
      <c r="M41" s="37">
        <v>2101</v>
      </c>
      <c r="N41" s="26"/>
      <c r="O41" s="37">
        <v>1157</v>
      </c>
      <c r="P41" s="26"/>
      <c r="Q41" s="37">
        <v>236</v>
      </c>
      <c r="R41" s="7"/>
      <c r="S41" s="5"/>
      <c r="T41" s="5"/>
      <c r="U41" s="5"/>
    </row>
    <row r="42" spans="1:18" s="6" customFormat="1" ht="12" customHeight="1">
      <c r="A42" s="25"/>
      <c r="B42" s="25"/>
      <c r="C42" s="40"/>
      <c r="D42" s="39"/>
      <c r="E42" s="40"/>
      <c r="F42" s="39"/>
      <c r="G42" s="40"/>
      <c r="H42" s="39"/>
      <c r="I42" s="40"/>
      <c r="J42" s="26"/>
      <c r="K42" s="25"/>
      <c r="L42" s="39"/>
      <c r="M42" s="40"/>
      <c r="N42" s="39"/>
      <c r="O42" s="40"/>
      <c r="P42" s="39"/>
      <c r="Q42" s="40"/>
      <c r="R42" s="5"/>
    </row>
    <row r="43" spans="1:21" s="6" customFormat="1" ht="12" customHeight="1">
      <c r="A43" s="27" t="s">
        <v>17</v>
      </c>
      <c r="B43" s="27"/>
      <c r="C43" s="32">
        <f>SUM(C40:C42)</f>
        <v>0</v>
      </c>
      <c r="D43" s="25"/>
      <c r="E43" s="32">
        <f>SUM(E40:E42)</f>
        <v>3655</v>
      </c>
      <c r="F43" s="25"/>
      <c r="G43" s="32">
        <f>SUM(G40:G42)</f>
        <v>1157</v>
      </c>
      <c r="H43" s="25"/>
      <c r="I43" s="32">
        <f>SUM(I40:I42)</f>
        <v>0</v>
      </c>
      <c r="J43" s="25"/>
      <c r="K43" s="30">
        <f>SUM(K40:K42)</f>
        <v>4812</v>
      </c>
      <c r="L43" s="25"/>
      <c r="M43" s="32">
        <f>SUM(M40:M42)</f>
        <v>3419</v>
      </c>
      <c r="N43" s="25"/>
      <c r="O43" s="32">
        <f>SUM(O40:O42)</f>
        <v>1157</v>
      </c>
      <c r="P43" s="25"/>
      <c r="Q43" s="32">
        <f>SUM(Q40:Q42)</f>
        <v>236</v>
      </c>
      <c r="R43" s="5"/>
      <c r="S43" s="5"/>
      <c r="T43" s="5"/>
      <c r="U43" s="5"/>
    </row>
    <row r="44" spans="1:21" s="6" customFormat="1" ht="12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7"/>
      <c r="S44" s="5"/>
      <c r="T44" s="5"/>
      <c r="U44" s="5"/>
    </row>
    <row r="45" spans="1:18" s="6" customFormat="1" ht="12" customHeight="1">
      <c r="A45" s="27" t="s">
        <v>12</v>
      </c>
      <c r="B45" s="27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7"/>
    </row>
    <row r="46" spans="1:18" s="6" customFormat="1" ht="12" customHeight="1">
      <c r="A46" s="27" t="s">
        <v>31</v>
      </c>
      <c r="B46" s="27"/>
      <c r="C46" s="31">
        <v>0</v>
      </c>
      <c r="D46" s="25"/>
      <c r="E46" s="31">
        <v>9455</v>
      </c>
      <c r="F46" s="25"/>
      <c r="G46" s="31">
        <v>0</v>
      </c>
      <c r="H46" s="25"/>
      <c r="I46" s="31">
        <v>0</v>
      </c>
      <c r="J46" s="25"/>
      <c r="K46" s="25">
        <f>IF(SUM(C46:I46)=SUM(M46:Q46),SUM(C46:I46),SUM(M46:Q46)-SUM(C46:I46))</f>
        <v>9455</v>
      </c>
      <c r="L46" s="25"/>
      <c r="M46" s="31">
        <v>9432</v>
      </c>
      <c r="N46" s="25"/>
      <c r="O46" s="31">
        <v>0</v>
      </c>
      <c r="P46" s="25"/>
      <c r="Q46" s="31">
        <f>22+1</f>
        <v>23</v>
      </c>
      <c r="R46" s="7"/>
    </row>
    <row r="47" spans="1:17" s="6" customFormat="1" ht="12" customHeight="1">
      <c r="A47" s="27" t="s">
        <v>28</v>
      </c>
      <c r="B47" s="27"/>
      <c r="C47" s="31">
        <v>0</v>
      </c>
      <c r="D47" s="25"/>
      <c r="E47" s="31">
        <v>396853</v>
      </c>
      <c r="F47" s="25"/>
      <c r="G47" s="31">
        <v>0</v>
      </c>
      <c r="H47" s="25"/>
      <c r="I47" s="31">
        <v>0</v>
      </c>
      <c r="J47" s="25"/>
      <c r="K47" s="25">
        <f>IF(SUM(C47:I47)=SUM(M47:Q47),SUM(C47:I47),SUM(M47:Q47)-SUM(C47:I47))</f>
        <v>396853</v>
      </c>
      <c r="L47" s="25"/>
      <c r="M47" s="31">
        <v>309141</v>
      </c>
      <c r="N47" s="25"/>
      <c r="O47" s="31">
        <v>55748</v>
      </c>
      <c r="P47" s="25"/>
      <c r="Q47" s="31">
        <v>31964</v>
      </c>
    </row>
    <row r="48" spans="1:18" s="6" customFormat="1" ht="12" customHeight="1">
      <c r="A48" s="27" t="s">
        <v>32</v>
      </c>
      <c r="B48" s="27"/>
      <c r="C48" s="31">
        <v>0</v>
      </c>
      <c r="D48" s="25"/>
      <c r="E48" s="31">
        <v>0</v>
      </c>
      <c r="F48" s="25"/>
      <c r="G48" s="31">
        <v>156012</v>
      </c>
      <c r="H48" s="25"/>
      <c r="I48" s="31">
        <v>15585</v>
      </c>
      <c r="J48" s="25"/>
      <c r="K48" s="25">
        <f>IF(SUM(C48:I48)=SUM(M48:Q48),SUM(C48:I48),SUM(M48:Q48)-SUM(C48:I48))</f>
        <v>171597</v>
      </c>
      <c r="L48" s="25"/>
      <c r="M48" s="31">
        <v>56221</v>
      </c>
      <c r="N48" s="25"/>
      <c r="O48" s="31">
        <v>115376</v>
      </c>
      <c r="P48" s="25"/>
      <c r="Q48" s="31">
        <v>0</v>
      </c>
      <c r="R48" s="7"/>
    </row>
    <row r="49" spans="1:18" s="6" customFormat="1" ht="12" customHeight="1">
      <c r="A49" s="20" t="s">
        <v>33</v>
      </c>
      <c r="B49" s="20"/>
      <c r="C49" s="31">
        <v>0</v>
      </c>
      <c r="D49" s="25"/>
      <c r="E49" s="31">
        <v>10201</v>
      </c>
      <c r="F49" s="25"/>
      <c r="G49" s="31">
        <v>310</v>
      </c>
      <c r="H49" s="25"/>
      <c r="I49" s="31">
        <v>23923</v>
      </c>
      <c r="J49" s="20"/>
      <c r="K49" s="25">
        <f>IF(SUM(C49:I49)=SUM(M49:Q49),SUM(C49:I49),SUM(M49:Q49)-SUM(C49:I49))</f>
        <v>34434</v>
      </c>
      <c r="L49" s="20"/>
      <c r="M49" s="31">
        <v>9822</v>
      </c>
      <c r="N49" s="25"/>
      <c r="O49" s="31">
        <v>24234</v>
      </c>
      <c r="P49" s="25"/>
      <c r="Q49" s="31">
        <f>379-1</f>
        <v>378</v>
      </c>
      <c r="R49" s="7"/>
    </row>
    <row r="50" spans="1:18" s="6" customFormat="1" ht="12" customHeight="1">
      <c r="A50" s="27" t="s">
        <v>34</v>
      </c>
      <c r="B50" s="27"/>
      <c r="C50" s="31">
        <v>0</v>
      </c>
      <c r="D50" s="25"/>
      <c r="E50" s="31">
        <v>12249</v>
      </c>
      <c r="F50" s="25"/>
      <c r="G50" s="31">
        <v>0</v>
      </c>
      <c r="H50" s="25"/>
      <c r="I50" s="31">
        <v>0</v>
      </c>
      <c r="J50" s="25"/>
      <c r="K50" s="41">
        <f>IF(SUM(C50:I50)=SUM(M50:Q50),SUM(C50:I50),SUM(M50:Q50)-SUM(C50:I50))</f>
        <v>12249</v>
      </c>
      <c r="L50" s="25" t="s">
        <v>9</v>
      </c>
      <c r="M50" s="31">
        <v>8225</v>
      </c>
      <c r="N50" s="25"/>
      <c r="O50" s="31">
        <v>0</v>
      </c>
      <c r="P50" s="25"/>
      <c r="Q50" s="31">
        <f>4025-1</f>
        <v>4024</v>
      </c>
      <c r="R50" s="5"/>
    </row>
    <row r="51" spans="1:18" s="6" customFormat="1" ht="12" customHeight="1">
      <c r="A51" s="27"/>
      <c r="B51" s="27"/>
      <c r="C51" s="33"/>
      <c r="D51" s="25"/>
      <c r="E51" s="33"/>
      <c r="F51" s="25"/>
      <c r="G51" s="33"/>
      <c r="H51" s="25"/>
      <c r="I51" s="33"/>
      <c r="J51" s="25"/>
      <c r="K51" s="25"/>
      <c r="L51" s="25"/>
      <c r="M51" s="33"/>
      <c r="N51" s="25"/>
      <c r="O51" s="33"/>
      <c r="P51" s="25"/>
      <c r="Q51" s="33"/>
      <c r="R51" s="5"/>
    </row>
    <row r="52" spans="1:18" s="6" customFormat="1" ht="12" customHeight="1">
      <c r="A52" s="27" t="s">
        <v>40</v>
      </c>
      <c r="B52" s="27"/>
      <c r="C52" s="32">
        <f>SUM(C46:C50)</f>
        <v>0</v>
      </c>
      <c r="D52" s="25"/>
      <c r="E52" s="32">
        <f>SUM(E46:E50)</f>
        <v>428758</v>
      </c>
      <c r="F52" s="25"/>
      <c r="G52" s="32">
        <f>SUM(G46:G50)</f>
        <v>156322</v>
      </c>
      <c r="H52" s="25"/>
      <c r="I52" s="32">
        <f>SUM(I46:I50)</f>
        <v>39508</v>
      </c>
      <c r="J52" s="25"/>
      <c r="K52" s="30">
        <f>IF(SUM(C52:I52)=SUM(M52:Q52),SUM(C52:I52),SUM(M52:Q52)-SUM(C52:I52))</f>
        <v>624588</v>
      </c>
      <c r="L52" s="25"/>
      <c r="M52" s="32">
        <f>SUM(M46:M50)</f>
        <v>392841</v>
      </c>
      <c r="N52" s="25"/>
      <c r="O52" s="32">
        <f>SUM(O46:O50)</f>
        <v>195358</v>
      </c>
      <c r="P52" s="25"/>
      <c r="Q52" s="32">
        <f>SUM(Q46:Q50)</f>
        <v>36389</v>
      </c>
      <c r="R52" s="5"/>
    </row>
    <row r="53" spans="1:18" s="6" customFormat="1" ht="12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5"/>
    </row>
    <row r="54" spans="1:18" s="6" customFormat="1" ht="12" customHeight="1">
      <c r="A54" s="25" t="s">
        <v>13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7"/>
    </row>
    <row r="55" spans="1:18" s="6" customFormat="1" ht="12" customHeight="1">
      <c r="A55" s="25" t="s">
        <v>35</v>
      </c>
      <c r="B55" s="25"/>
      <c r="C55" s="25">
        <v>0</v>
      </c>
      <c r="D55" s="25"/>
      <c r="E55" s="25">
        <v>224</v>
      </c>
      <c r="F55" s="25"/>
      <c r="G55" s="25">
        <v>0</v>
      </c>
      <c r="H55" s="25"/>
      <c r="I55" s="25">
        <v>0</v>
      </c>
      <c r="J55" s="25"/>
      <c r="K55" s="25">
        <f>IF(SUM(C55:I55)=SUM(M55:Q55),SUM(C55:I55),SUM(M55:Q55)-SUM(C55:I55))</f>
        <v>224</v>
      </c>
      <c r="L55" s="25"/>
      <c r="M55" s="25">
        <v>0</v>
      </c>
      <c r="N55" s="25"/>
      <c r="O55" s="25">
        <v>0</v>
      </c>
      <c r="P55" s="25"/>
      <c r="Q55" s="25">
        <v>224</v>
      </c>
      <c r="R55" s="7"/>
    </row>
    <row r="56" spans="1:18" s="6" customFormat="1" ht="12" customHeight="1">
      <c r="A56" s="25" t="s">
        <v>39</v>
      </c>
      <c r="B56" s="25"/>
      <c r="C56" s="25">
        <v>0</v>
      </c>
      <c r="D56" s="25"/>
      <c r="E56" s="25">
        <v>4959</v>
      </c>
      <c r="F56" s="25"/>
      <c r="G56" s="25">
        <v>3679</v>
      </c>
      <c r="H56" s="25"/>
      <c r="I56" s="25">
        <v>0</v>
      </c>
      <c r="J56" s="25"/>
      <c r="K56" s="41">
        <f>IF(SUM(C56:I56)=SUM(M56:Q56),SUM(C56:I56),SUM(M56:Q56)-SUM(C56:I56))</f>
        <v>8638</v>
      </c>
      <c r="L56" s="25"/>
      <c r="M56" s="25">
        <v>8167</v>
      </c>
      <c r="N56" s="25"/>
      <c r="O56" s="25">
        <v>0</v>
      </c>
      <c r="P56" s="25"/>
      <c r="Q56" s="25">
        <f>472-1</f>
        <v>471</v>
      </c>
      <c r="R56" s="7"/>
    </row>
    <row r="57" spans="1:17" s="6" customFormat="1" ht="12" customHeight="1">
      <c r="A57" s="25"/>
      <c r="B57" s="25"/>
      <c r="C57" s="33"/>
      <c r="D57" s="25"/>
      <c r="E57" s="33"/>
      <c r="F57" s="25"/>
      <c r="G57" s="33"/>
      <c r="H57" s="25"/>
      <c r="I57" s="33"/>
      <c r="J57" s="25"/>
      <c r="K57" s="25"/>
      <c r="L57" s="25"/>
      <c r="M57" s="33"/>
      <c r="N57" s="25"/>
      <c r="O57" s="33"/>
      <c r="P57" s="25"/>
      <c r="Q57" s="33"/>
    </row>
    <row r="58" spans="1:17" s="6" customFormat="1" ht="12" customHeight="1">
      <c r="A58" s="27" t="s">
        <v>18</v>
      </c>
      <c r="B58" s="27"/>
      <c r="C58" s="30">
        <f>C55+C56</f>
        <v>0</v>
      </c>
      <c r="D58" s="26"/>
      <c r="E58" s="30">
        <f>E55+E56</f>
        <v>5183</v>
      </c>
      <c r="F58" s="26"/>
      <c r="G58" s="30">
        <f>G55+G56</f>
        <v>3679</v>
      </c>
      <c r="H58" s="26"/>
      <c r="I58" s="30">
        <f>I55+I56</f>
        <v>0</v>
      </c>
      <c r="J58" s="25"/>
      <c r="K58" s="30">
        <f>IF(SUM(C58:I58)=SUM(M58:Q58),SUM(C58:I58),SUM(M58:Q58)-SUM(C58:I58))</f>
        <v>8862</v>
      </c>
      <c r="L58" s="25"/>
      <c r="M58" s="30">
        <f>M55+M56</f>
        <v>8167</v>
      </c>
      <c r="N58" s="26"/>
      <c r="O58" s="30">
        <f>O55+O56</f>
        <v>0</v>
      </c>
      <c r="P58" s="26"/>
      <c r="Q58" s="30">
        <f>Q55+Q56</f>
        <v>695</v>
      </c>
    </row>
    <row r="59" spans="1:17" s="6" customFormat="1" ht="12" customHeight="1">
      <c r="A59" s="27"/>
      <c r="B59" s="27"/>
      <c r="C59" s="20"/>
      <c r="D59" s="20"/>
      <c r="E59" s="20"/>
      <c r="F59" s="20"/>
      <c r="G59" s="20"/>
      <c r="H59" s="20"/>
      <c r="I59" s="20"/>
      <c r="J59" s="20"/>
      <c r="K59" s="25"/>
      <c r="L59" s="20"/>
      <c r="M59" s="20"/>
      <c r="N59" s="20"/>
      <c r="O59" s="20"/>
      <c r="P59" s="20"/>
      <c r="Q59" s="20"/>
    </row>
    <row r="60" spans="1:17" s="6" customFormat="1" ht="12" customHeight="1">
      <c r="A60" s="27" t="s">
        <v>14</v>
      </c>
      <c r="B60" s="27"/>
      <c r="C60" s="20"/>
      <c r="D60" s="20"/>
      <c r="E60" s="20"/>
      <c r="F60" s="20"/>
      <c r="G60" s="20"/>
      <c r="H60" s="20"/>
      <c r="I60" s="20"/>
      <c r="J60" s="20"/>
      <c r="K60" s="25"/>
      <c r="L60" s="20"/>
      <c r="M60" s="20"/>
      <c r="N60" s="20"/>
      <c r="O60" s="20"/>
      <c r="P60" s="20"/>
      <c r="Q60" s="20"/>
    </row>
    <row r="61" spans="1:18" s="6" customFormat="1" ht="12" customHeight="1">
      <c r="A61" s="27" t="s">
        <v>50</v>
      </c>
      <c r="B61" s="27"/>
      <c r="C61" s="20">
        <v>0</v>
      </c>
      <c r="D61" s="20"/>
      <c r="E61" s="20">
        <v>0</v>
      </c>
      <c r="F61" s="20"/>
      <c r="G61" s="20">
        <v>0</v>
      </c>
      <c r="H61" s="20"/>
      <c r="I61" s="20">
        <f>-3+195758</f>
        <v>195755</v>
      </c>
      <c r="J61" s="20"/>
      <c r="K61" s="26">
        <f>IF(SUM(C61:I61)=SUM(M61:Q61),SUM(C61:I61),SUM(M61:Q61)-SUM(C61:I61))</f>
        <v>195755</v>
      </c>
      <c r="L61" s="20"/>
      <c r="M61" s="20">
        <v>0</v>
      </c>
      <c r="N61" s="20"/>
      <c r="O61" s="20">
        <f>-3+195758</f>
        <v>195755</v>
      </c>
      <c r="P61" s="20"/>
      <c r="Q61" s="20">
        <v>0</v>
      </c>
      <c r="R61" s="7"/>
    </row>
    <row r="62" spans="1:18" s="6" customFormat="1" ht="12" customHeight="1">
      <c r="A62" s="27" t="s">
        <v>51</v>
      </c>
      <c r="B62" s="27"/>
      <c r="C62" s="20">
        <v>0</v>
      </c>
      <c r="D62" s="20"/>
      <c r="E62" s="20">
        <v>0</v>
      </c>
      <c r="F62" s="20"/>
      <c r="G62" s="20">
        <v>0</v>
      </c>
      <c r="H62" s="20"/>
      <c r="I62" s="20">
        <v>44731</v>
      </c>
      <c r="J62" s="20"/>
      <c r="K62" s="26">
        <f>IF(SUM(C62:I62)=SUM(M62:Q62),SUM(C62:I62),SUM(M62:Q62)-SUM(C62:I62))</f>
        <v>44731</v>
      </c>
      <c r="L62" s="20"/>
      <c r="M62" s="20">
        <v>43590</v>
      </c>
      <c r="N62" s="20"/>
      <c r="O62" s="20">
        <v>1141</v>
      </c>
      <c r="P62" s="20"/>
      <c r="Q62" s="20">
        <v>0</v>
      </c>
      <c r="R62" s="7"/>
    </row>
    <row r="63" spans="1:18" s="6" customFormat="1" ht="12" customHeight="1">
      <c r="A63" s="27" t="s">
        <v>42</v>
      </c>
      <c r="B63" s="27"/>
      <c r="C63" s="31">
        <v>0</v>
      </c>
      <c r="D63" s="25"/>
      <c r="E63" s="31">
        <v>0</v>
      </c>
      <c r="F63" s="25"/>
      <c r="G63" s="31">
        <v>0</v>
      </c>
      <c r="H63" s="25"/>
      <c r="I63" s="31">
        <v>130200</v>
      </c>
      <c r="J63" s="25"/>
      <c r="K63" s="30">
        <f>IF(SUM(C63:I63)=SUM(M63:Q63),SUM(C63:I63),SUM(M63:Q63)-SUM(C63:I63))</f>
        <v>130200</v>
      </c>
      <c r="L63" s="25"/>
      <c r="M63" s="31">
        <v>0</v>
      </c>
      <c r="N63" s="25"/>
      <c r="O63" s="31">
        <v>130200</v>
      </c>
      <c r="P63" s="25"/>
      <c r="Q63" s="31">
        <v>0</v>
      </c>
      <c r="R63" s="7"/>
    </row>
    <row r="64" spans="1:18" s="6" customFormat="1" ht="12" customHeight="1">
      <c r="A64" s="27"/>
      <c r="B64" s="27"/>
      <c r="C64" s="33"/>
      <c r="D64" s="25"/>
      <c r="E64" s="33"/>
      <c r="F64" s="25"/>
      <c r="G64" s="33"/>
      <c r="H64" s="25"/>
      <c r="I64" s="33"/>
      <c r="J64" s="25"/>
      <c r="K64" s="25"/>
      <c r="L64" s="25"/>
      <c r="M64" s="33"/>
      <c r="N64" s="26"/>
      <c r="O64" s="33"/>
      <c r="P64" s="26"/>
      <c r="Q64" s="33"/>
      <c r="R64" s="7"/>
    </row>
    <row r="65" spans="1:18" s="6" customFormat="1" ht="12" customHeight="1">
      <c r="A65" s="27" t="s">
        <v>19</v>
      </c>
      <c r="B65" s="27"/>
      <c r="C65" s="30">
        <f>SUM(C61:C63)</f>
        <v>0</v>
      </c>
      <c r="D65" s="25"/>
      <c r="E65" s="30">
        <f>SUM(E61:E63)</f>
        <v>0</v>
      </c>
      <c r="F65" s="25"/>
      <c r="G65" s="30">
        <f>SUM(G61:G63)</f>
        <v>0</v>
      </c>
      <c r="H65" s="25"/>
      <c r="I65" s="30">
        <f>SUM(I61:I63)</f>
        <v>370686</v>
      </c>
      <c r="J65" s="25"/>
      <c r="K65" s="30">
        <f>IF(SUM(C65:I65)=SUM(M65:Q65),SUM(C65:I65),SUM(M65:Q65)-SUM(C65:I65))</f>
        <v>370686</v>
      </c>
      <c r="L65" s="25"/>
      <c r="M65" s="30">
        <f>SUM(M61:M63)</f>
        <v>43590</v>
      </c>
      <c r="N65" s="26"/>
      <c r="O65" s="30">
        <f>SUM(O61:O63)</f>
        <v>327096</v>
      </c>
      <c r="P65" s="26"/>
      <c r="Q65" s="30">
        <f>SUM(Q61:Q63)</f>
        <v>0</v>
      </c>
      <c r="R65" s="7"/>
    </row>
    <row r="66" spans="1:18" s="6" customFormat="1" ht="12" customHeight="1">
      <c r="A66" s="27"/>
      <c r="B66" s="27"/>
      <c r="C66" s="31"/>
      <c r="D66" s="25"/>
      <c r="E66" s="31"/>
      <c r="F66" s="25"/>
      <c r="G66" s="31"/>
      <c r="H66" s="25"/>
      <c r="I66" s="31"/>
      <c r="J66" s="25"/>
      <c r="K66" s="25"/>
      <c r="L66" s="25"/>
      <c r="M66" s="31"/>
      <c r="N66" s="25"/>
      <c r="O66" s="31"/>
      <c r="P66" s="25"/>
      <c r="Q66" s="31"/>
      <c r="R66" s="7"/>
    </row>
    <row r="67" spans="1:18" s="6" customFormat="1" ht="12" customHeight="1">
      <c r="A67" s="27" t="s">
        <v>10</v>
      </c>
      <c r="B67" s="27"/>
      <c r="C67" s="37">
        <v>0</v>
      </c>
      <c r="D67" s="25"/>
      <c r="E67" s="37">
        <v>4786584</v>
      </c>
      <c r="F67" s="25"/>
      <c r="G67" s="37">
        <v>166648</v>
      </c>
      <c r="H67" s="25"/>
      <c r="I67" s="37">
        <v>0</v>
      </c>
      <c r="J67" s="25"/>
      <c r="K67" s="30">
        <f>IF(SUM(C67:I67)=SUM(M67:Q67),SUM(C67:I67),SUM(M67:Q67)-SUM(C67:I67))</f>
        <v>4953232</v>
      </c>
      <c r="L67" s="25"/>
      <c r="M67" s="37">
        <v>0</v>
      </c>
      <c r="N67" s="25"/>
      <c r="O67" s="37">
        <v>4946397</v>
      </c>
      <c r="P67" s="25"/>
      <c r="Q67" s="37">
        <v>6835</v>
      </c>
      <c r="R67" s="5"/>
    </row>
    <row r="68" spans="1:18" s="6" customFormat="1" ht="12" customHeight="1">
      <c r="A68" s="27"/>
      <c r="B68" s="27"/>
      <c r="C68" s="33"/>
      <c r="D68" s="25"/>
      <c r="E68" s="33"/>
      <c r="F68" s="25"/>
      <c r="G68" s="33"/>
      <c r="H68" s="25"/>
      <c r="I68" s="33"/>
      <c r="J68" s="25"/>
      <c r="K68" s="25"/>
      <c r="L68" s="25"/>
      <c r="M68" s="33"/>
      <c r="N68" s="25"/>
      <c r="O68" s="33"/>
      <c r="P68" s="25"/>
      <c r="Q68" s="33"/>
      <c r="R68" s="5"/>
    </row>
    <row r="69" spans="1:18" s="6" customFormat="1" ht="12" customHeight="1">
      <c r="A69" s="27" t="s">
        <v>48</v>
      </c>
      <c r="B69" s="27"/>
      <c r="C69" s="30">
        <f>SUM(C67,C65,C58,C52,C43,C37,C26,C31)</f>
        <v>352396</v>
      </c>
      <c r="D69" s="26"/>
      <c r="E69" s="30">
        <f>SUM(E67,E65,E58,E52,E43,E37,E26,E31)</f>
        <v>5252752</v>
      </c>
      <c r="F69" s="26"/>
      <c r="G69" s="30">
        <f>SUM(G67,G65,G58,G52,G43,G37,G26,G31)</f>
        <v>361863</v>
      </c>
      <c r="H69" s="26"/>
      <c r="I69" s="30">
        <f>SUM(I67,I65,I58,I52,I43,I37,I26,I31)</f>
        <v>654331</v>
      </c>
      <c r="J69" s="26"/>
      <c r="K69" s="30">
        <f>IF(SUM(C69:I69)=SUM(M69:Q69),SUM(C69:I69),SUM(M69:Q69)-SUM(C69:I69))</f>
        <v>6621342</v>
      </c>
      <c r="L69" s="25"/>
      <c r="M69" s="30">
        <f>SUM(M67,M65,M58,M52,M43,M37,M26,M31)</f>
        <v>693310</v>
      </c>
      <c r="N69" s="26"/>
      <c r="O69" s="30">
        <f>SUM(O67,O65,O58,O52,O43,O37,O26,O31)</f>
        <v>5882357</v>
      </c>
      <c r="P69" s="26"/>
      <c r="Q69" s="30">
        <f>SUM(Q67,Q65,Q58,Q52,Q43,Q37,Q26,Q31)</f>
        <v>45675</v>
      </c>
      <c r="R69" s="5"/>
    </row>
    <row r="70" spans="1:18" s="6" customFormat="1" ht="12" customHeight="1">
      <c r="A70" s="27"/>
      <c r="B70" s="27"/>
      <c r="C70" s="26"/>
      <c r="D70" s="26"/>
      <c r="E70" s="26"/>
      <c r="F70" s="26"/>
      <c r="G70" s="26"/>
      <c r="H70" s="26"/>
      <c r="I70" s="26"/>
      <c r="J70" s="26"/>
      <c r="K70" s="26"/>
      <c r="L70" s="25"/>
      <c r="M70" s="26"/>
      <c r="N70" s="26"/>
      <c r="O70" s="26"/>
      <c r="P70" s="26"/>
      <c r="Q70" s="26"/>
      <c r="R70" s="5"/>
    </row>
    <row r="71" spans="1:18" s="6" customFormat="1" ht="12" customHeight="1">
      <c r="A71" s="25" t="s">
        <v>15</v>
      </c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7"/>
    </row>
    <row r="72" spans="1:18" s="6" customFormat="1" ht="12" customHeight="1">
      <c r="A72" s="27" t="s">
        <v>36</v>
      </c>
      <c r="B72" s="25"/>
      <c r="C72" s="25">
        <v>0</v>
      </c>
      <c r="D72" s="25"/>
      <c r="E72" s="25">
        <v>0</v>
      </c>
      <c r="F72" s="25"/>
      <c r="G72" s="25">
        <v>0</v>
      </c>
      <c r="H72" s="25"/>
      <c r="I72" s="25">
        <v>2039750</v>
      </c>
      <c r="J72" s="25"/>
      <c r="K72" s="26">
        <f>IF(SUM(C72:I72)=SUM(M72:Q72),SUM(C72:I72),SUM(M72:Q72)-SUM(C72:I72))</f>
        <v>2039750</v>
      </c>
      <c r="L72" s="25"/>
      <c r="M72" s="25">
        <f>102144+307346</f>
        <v>409490</v>
      </c>
      <c r="N72" s="25"/>
      <c r="O72" s="25">
        <f>-102144+1732404</f>
        <v>1630260</v>
      </c>
      <c r="P72" s="25"/>
      <c r="Q72" s="25">
        <v>0</v>
      </c>
      <c r="R72" s="7"/>
    </row>
    <row r="73" spans="1:18" s="6" customFormat="1" ht="12" customHeight="1">
      <c r="A73" s="27" t="s">
        <v>52</v>
      </c>
      <c r="B73" s="25"/>
      <c r="C73" s="25"/>
      <c r="D73" s="25"/>
      <c r="E73" s="25"/>
      <c r="F73" s="25"/>
      <c r="G73" s="25"/>
      <c r="H73" s="25"/>
      <c r="I73" s="25"/>
      <c r="J73" s="25"/>
      <c r="K73" s="26"/>
      <c r="L73" s="25"/>
      <c r="M73" s="25"/>
      <c r="N73" s="25"/>
      <c r="O73" s="25"/>
      <c r="P73" s="25"/>
      <c r="Q73" s="25"/>
      <c r="R73" s="7"/>
    </row>
    <row r="74" spans="1:18" s="6" customFormat="1" ht="12" customHeight="1">
      <c r="A74" s="27" t="s">
        <v>54</v>
      </c>
      <c r="B74" s="27"/>
      <c r="C74" s="37">
        <v>0</v>
      </c>
      <c r="D74" s="26"/>
      <c r="E74" s="37">
        <v>0</v>
      </c>
      <c r="F74" s="26"/>
      <c r="G74" s="37">
        <v>0</v>
      </c>
      <c r="H74" s="26"/>
      <c r="I74" s="37">
        <v>133458</v>
      </c>
      <c r="J74" s="26"/>
      <c r="K74" s="26">
        <f>IF(SUM(C74:I74)=SUM(M74:Q74),SUM(C74:I74),SUM(M74:Q74)-SUM(C74:I74))</f>
        <v>133458</v>
      </c>
      <c r="L74" s="26"/>
      <c r="M74" s="37">
        <v>0</v>
      </c>
      <c r="N74" s="26"/>
      <c r="O74" s="37">
        <v>133458</v>
      </c>
      <c r="P74" s="26"/>
      <c r="Q74" s="37">
        <v>0</v>
      </c>
      <c r="R74" s="7"/>
    </row>
    <row r="75" spans="1:18" s="6" customFormat="1" ht="12" customHeight="1">
      <c r="A75" s="27" t="s">
        <v>53</v>
      </c>
      <c r="B75" s="27"/>
      <c r="C75" s="37"/>
      <c r="D75" s="25"/>
      <c r="E75" s="37"/>
      <c r="F75" s="25"/>
      <c r="G75" s="37"/>
      <c r="H75" s="25"/>
      <c r="I75" s="37"/>
      <c r="J75" s="25"/>
      <c r="K75" s="26"/>
      <c r="L75" s="25"/>
      <c r="M75" s="37"/>
      <c r="N75" s="25"/>
      <c r="O75" s="37"/>
      <c r="P75" s="25"/>
      <c r="Q75" s="37"/>
      <c r="R75" s="7"/>
    </row>
    <row r="76" spans="1:18" s="6" customFormat="1" ht="12" customHeight="1">
      <c r="A76" s="27" t="s">
        <v>55</v>
      </c>
      <c r="B76" s="27"/>
      <c r="C76" s="43">
        <v>0</v>
      </c>
      <c r="D76" s="25"/>
      <c r="E76" s="43">
        <v>0</v>
      </c>
      <c r="F76" s="25"/>
      <c r="G76" s="43">
        <v>0</v>
      </c>
      <c r="H76" s="25"/>
      <c r="I76" s="43">
        <v>5474</v>
      </c>
      <c r="J76" s="25"/>
      <c r="K76" s="41">
        <f>IF(SUM(C76:I76)=SUM(M76:Q76),SUM(C76:I76),SUM(M76:Q76)-SUM(C76:I76))</f>
        <v>5474</v>
      </c>
      <c r="L76" s="25"/>
      <c r="M76" s="43">
        <v>0</v>
      </c>
      <c r="N76" s="25"/>
      <c r="O76" s="43">
        <v>5474</v>
      </c>
      <c r="P76" s="25"/>
      <c r="Q76" s="43">
        <v>0</v>
      </c>
      <c r="R76" s="7"/>
    </row>
    <row r="77" spans="1:18" s="6" customFormat="1" ht="12" customHeight="1">
      <c r="A77" s="27"/>
      <c r="B77" s="27"/>
      <c r="C77" s="37"/>
      <c r="D77" s="25"/>
      <c r="E77" s="37"/>
      <c r="F77" s="25"/>
      <c r="G77" s="37"/>
      <c r="H77" s="25"/>
      <c r="I77" s="37"/>
      <c r="J77" s="25"/>
      <c r="K77" s="26"/>
      <c r="L77" s="25"/>
      <c r="M77" s="37"/>
      <c r="N77" s="25"/>
      <c r="O77" s="37"/>
      <c r="P77" s="25"/>
      <c r="Q77" s="37"/>
      <c r="R77" s="7"/>
    </row>
    <row r="78" spans="1:18" s="6" customFormat="1" ht="12" customHeight="1">
      <c r="A78" s="27" t="s">
        <v>20</v>
      </c>
      <c r="B78" s="27"/>
      <c r="C78" s="30">
        <f>SUM(C72:C76)</f>
        <v>0</v>
      </c>
      <c r="D78" s="25"/>
      <c r="E78" s="30">
        <f>SUM(E72:E76)</f>
        <v>0</v>
      </c>
      <c r="F78" s="25"/>
      <c r="G78" s="30">
        <f>SUM(G72:G76)</f>
        <v>0</v>
      </c>
      <c r="H78" s="25"/>
      <c r="I78" s="30">
        <f>SUM(I72:I76)</f>
        <v>2178682</v>
      </c>
      <c r="J78" s="26"/>
      <c r="K78" s="30">
        <f>IF(SUM(C78:I78)=SUM(M78:Q78),SUM(C78:I78),SUM(M78:Q78)-SUM(C78:I78))</f>
        <v>2178682</v>
      </c>
      <c r="L78" s="25"/>
      <c r="M78" s="30">
        <f>SUM(M72:M76)</f>
        <v>409490</v>
      </c>
      <c r="N78" s="25"/>
      <c r="O78" s="30">
        <f>SUM(O72:O76)</f>
        <v>1769192</v>
      </c>
      <c r="P78" s="25"/>
      <c r="Q78" s="30">
        <f>SUM(Q72:Q76)</f>
        <v>0</v>
      </c>
      <c r="R78" s="5"/>
    </row>
    <row r="79" spans="1:18" s="6" customFormat="1" ht="12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5"/>
    </row>
    <row r="80" spans="1:18" s="6" customFormat="1" ht="12" customHeight="1" thickBot="1">
      <c r="A80" s="27" t="s">
        <v>21</v>
      </c>
      <c r="B80" s="27"/>
      <c r="C80" s="34">
        <f>C69+C78</f>
        <v>352396</v>
      </c>
      <c r="D80" s="25"/>
      <c r="E80" s="34">
        <f>E69+E78</f>
        <v>5252752</v>
      </c>
      <c r="F80" s="25"/>
      <c r="G80" s="34">
        <f>G69+G78</f>
        <v>361863</v>
      </c>
      <c r="H80" s="25"/>
      <c r="I80" s="34">
        <f>I69+I78</f>
        <v>2833013</v>
      </c>
      <c r="J80" s="25"/>
      <c r="K80" s="34">
        <f>IF(SUM(C80:I80)=SUM(M80:Q80),SUM(C80:I80),SUM(M80:Q80)-SUM(C80:I80))</f>
        <v>8800024</v>
      </c>
      <c r="L80" s="25"/>
      <c r="M80" s="34">
        <f>M69+M78</f>
        <v>1102800</v>
      </c>
      <c r="N80" s="25"/>
      <c r="O80" s="34">
        <f>O69+O78</f>
        <v>7651549</v>
      </c>
      <c r="P80" s="25"/>
      <c r="Q80" s="34">
        <f>Q69+Q78</f>
        <v>45675</v>
      </c>
      <c r="R80" s="5"/>
    </row>
    <row r="81" spans="1:18" s="6" customFormat="1" ht="12" customHeight="1" thickTop="1">
      <c r="A81" s="25"/>
      <c r="B81" s="25"/>
      <c r="C81" s="26"/>
      <c r="D81" s="25"/>
      <c r="E81" s="26"/>
      <c r="F81" s="25"/>
      <c r="G81" s="26"/>
      <c r="H81" s="25"/>
      <c r="I81" s="26"/>
      <c r="J81" s="25"/>
      <c r="K81" s="26"/>
      <c r="L81" s="25"/>
      <c r="M81" s="26"/>
      <c r="N81" s="25"/>
      <c r="O81" s="26"/>
      <c r="P81" s="25"/>
      <c r="Q81" s="26"/>
      <c r="R81" s="5"/>
    </row>
    <row r="82" spans="1:18" s="6" customFormat="1" ht="12" customHeight="1">
      <c r="A82" s="5"/>
      <c r="B82" s="5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5"/>
    </row>
    <row r="83" spans="1:18" s="6" customFormat="1" ht="12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</row>
    <row r="84" spans="1:18" s="6" customFormat="1" ht="12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</row>
    <row r="85" spans="1:18" s="6" customFormat="1" ht="12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</row>
    <row r="86" spans="1:18" s="6" customFormat="1" ht="12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</row>
    <row r="87" spans="1:18" s="6" customFormat="1" ht="12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</row>
    <row r="88" spans="1:18" s="6" customFormat="1" ht="12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</row>
    <row r="89" spans="1:17" s="6" customFormat="1" ht="12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</row>
    <row r="90" spans="1:17" s="6" customFormat="1" ht="12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</row>
    <row r="91" s="6" customFormat="1" ht="12" customHeight="1"/>
    <row r="92" s="6" customFormat="1" ht="12" customHeight="1"/>
    <row r="93" s="6" customFormat="1" ht="12" customHeight="1"/>
    <row r="94" spans="1:17" ht="12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</row>
    <row r="95" spans="1:17" ht="12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</row>
  </sheetData>
  <sheetProtection/>
  <mergeCells count="5">
    <mergeCell ref="C4:G4"/>
    <mergeCell ref="C3:Q3"/>
    <mergeCell ref="C5:Q5"/>
    <mergeCell ref="C6:Q6"/>
    <mergeCell ref="A2:A7"/>
  </mergeCells>
  <conditionalFormatting sqref="K1:K2 K4 K7:K65536">
    <cfRule type="cellIs" priority="4" dxfId="1" operator="equal" stopIfTrue="1">
      <formula>-1</formula>
    </cfRule>
    <cfRule type="cellIs" priority="5" dxfId="1" operator="equal" stopIfTrue="1">
      <formula>1</formula>
    </cfRule>
  </conditionalFormatting>
  <conditionalFormatting sqref="R60:IV78 A60:Q80 A13:IV59">
    <cfRule type="expression" priority="6" dxfId="0" stopIfTrue="1">
      <formula>MOD(ROW(),2)=1</formula>
    </cfRule>
  </conditionalFormatting>
  <printOptions horizontalCentered="1"/>
  <pageMargins left="0.25" right="0.25" top="0.5" bottom="0.5" header="0.3" footer="0.3"/>
  <pageSetup fitToHeight="0" fitToWidth="1" horizontalDpi="600" verticalDpi="600" orientation="landscape" scale="87" r:id="rId2"/>
  <headerFooter alignWithMargins="0">
    <oddFooter>&amp;R&amp;"Goudy Old Style,Regular"Page &amp;P of &amp;N</oddFooter>
  </headerFooter>
  <rowBreaks count="1" manualBreakCount="1">
    <brk id="48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farstu1</dc:creator>
  <cp:keywords/>
  <dc:description/>
  <cp:lastModifiedBy>Jen Richard</cp:lastModifiedBy>
  <cp:lastPrinted>2014-09-09T19:07:03Z</cp:lastPrinted>
  <dcterms:created xsi:type="dcterms:W3CDTF">2002-11-21T21:49:29Z</dcterms:created>
  <dcterms:modified xsi:type="dcterms:W3CDTF">2015-08-20T19:55:33Z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582541785</vt:i4>
  </property>
  <property fmtid="{D5CDD505-2E9C-101B-9397-08002B2CF9AE}" pid="3" name="_EmailSubject">
    <vt:lpwstr>Corrected C2A &amp; C2B</vt:lpwstr>
  </property>
  <property fmtid="{D5CDD505-2E9C-101B-9397-08002B2CF9AE}" pid="4" name="_AuthorEmail">
    <vt:lpwstr>llacaze@lsue.edu</vt:lpwstr>
  </property>
  <property fmtid="{D5CDD505-2E9C-101B-9397-08002B2CF9AE}" pid="5" name="_AuthorEmailDisplayName">
    <vt:lpwstr>Lester Lacaze</vt:lpwstr>
  </property>
  <property fmtid="{D5CDD505-2E9C-101B-9397-08002B2CF9AE}" pid="6" name="_PreviousAdHocReviewCycleID">
    <vt:i4>1986281349</vt:i4>
  </property>
  <property fmtid="{D5CDD505-2E9C-101B-9397-08002B2CF9AE}" pid="7" name="_ReviewingToolsShownOnce">
    <vt:lpwstr/>
  </property>
</Properties>
</file>