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LSU-BR" sheetId="1" r:id="rId1"/>
  </sheets>
  <definedNames>
    <definedName name="_xlnm.Print_Area" localSheetId="0">'LSU-BR'!$A$1:$H$223</definedName>
    <definedName name="_xlnm.Print_Titles" localSheetId="0">'LSU-BR'!$1:$11</definedName>
  </definedNames>
  <calcPr fullCalcOnLoad="1"/>
</workbook>
</file>

<file path=xl/sharedStrings.xml><?xml version="1.0" encoding="utf-8"?>
<sst xmlns="http://schemas.openxmlformats.org/spreadsheetml/2006/main" count="217" uniqueCount="203">
  <si>
    <t>Allocations</t>
  </si>
  <si>
    <t>Expenditures</t>
  </si>
  <si>
    <t xml:space="preserve"> </t>
  </si>
  <si>
    <t>PER SPRDSHT</t>
  </si>
  <si>
    <t>per PLANT REPORT</t>
  </si>
  <si>
    <t xml:space="preserve"> State of Louisiana:</t>
  </si>
  <si>
    <t xml:space="preserve">   Facility Planning and Control -</t>
  </si>
  <si>
    <t xml:space="preserve">     Choppin hall annex</t>
  </si>
  <si>
    <t xml:space="preserve">     Fire and emergency training institute renovations </t>
  </si>
  <si>
    <t xml:space="preserve">     Hodges hall renovations</t>
  </si>
  <si>
    <t xml:space="preserve">     Lab school cafeteria and classroom additions</t>
  </si>
  <si>
    <t xml:space="preserve">     Music and dramatic arts building renovation</t>
  </si>
  <si>
    <t xml:space="preserve">     Nicholson hall renovations</t>
  </si>
  <si>
    <t xml:space="preserve">     Student union renovations</t>
  </si>
  <si>
    <t xml:space="preserve">   Other -</t>
  </si>
  <si>
    <t xml:space="preserve">     Governor's information technology initiative</t>
  </si>
  <si>
    <t xml:space="preserve"> University Debt:</t>
  </si>
  <si>
    <t xml:space="preserve"> Transfers from Other Funds:</t>
  </si>
  <si>
    <t xml:space="preserve">   Unrestricted -</t>
  </si>
  <si>
    <t xml:space="preserve">     Assembly center facility maintenance</t>
  </si>
  <si>
    <t xml:space="preserve">   Restricted -</t>
  </si>
  <si>
    <t xml:space="preserve">     Athletic department --</t>
  </si>
  <si>
    <t xml:space="preserve">       Renovations</t>
  </si>
  <si>
    <t xml:space="preserve">       Assembly center improvements</t>
  </si>
  <si>
    <t xml:space="preserve">       Field house improvements</t>
  </si>
  <si>
    <t xml:space="preserve">       Natatorium renovations</t>
  </si>
  <si>
    <t xml:space="preserve">     Campus police - equipment</t>
  </si>
  <si>
    <t xml:space="preserve">     Campus wide ada accessibility compliance</t>
  </si>
  <si>
    <t xml:space="preserve">     Emergency repairs</t>
  </si>
  <si>
    <t xml:space="preserve">     Himes hall basement renovation</t>
  </si>
  <si>
    <t xml:space="preserve">     Pleasant hall renovation</t>
  </si>
  <si>
    <t xml:space="preserve">     Residential life --</t>
  </si>
  <si>
    <t xml:space="preserve">       Tennis complex renovations</t>
  </si>
  <si>
    <t xml:space="preserve">       Tiger stadium renovations</t>
  </si>
  <si>
    <t xml:space="preserve">       Track renovation projects</t>
  </si>
  <si>
    <t xml:space="preserve">       Women's soccer facility improvements </t>
  </si>
  <si>
    <t xml:space="preserve">       Women's softball facility improvements</t>
  </si>
  <si>
    <t xml:space="preserve">       Faculty club renovations</t>
  </si>
  <si>
    <t xml:space="preserve">       Acadian hall</t>
  </si>
  <si>
    <t xml:space="preserve">       Annie Boyd hall</t>
  </si>
  <si>
    <t xml:space="preserve">       Broussard hall</t>
  </si>
  <si>
    <t xml:space="preserve">       East campus apartments</t>
  </si>
  <si>
    <t xml:space="preserve">       Evangeline hall</t>
  </si>
  <si>
    <t xml:space="preserve">       Garig hall</t>
  </si>
  <si>
    <t xml:space="preserve">       Herget hall</t>
  </si>
  <si>
    <t xml:space="preserve">       McVoy hall</t>
  </si>
  <si>
    <t xml:space="preserve">       Miller hall</t>
  </si>
  <si>
    <t xml:space="preserve">       West campus apartments</t>
  </si>
  <si>
    <t xml:space="preserve">     Steam system repairs</t>
  </si>
  <si>
    <t xml:space="preserve">     Student health center --</t>
  </si>
  <si>
    <t xml:space="preserve">       Equipment and furnishings</t>
  </si>
  <si>
    <t xml:space="preserve">       Interior renovations</t>
  </si>
  <si>
    <t xml:space="preserve">     University recreation --</t>
  </si>
  <si>
    <t xml:space="preserve">       Technology initiative</t>
  </si>
  <si>
    <t xml:space="preserve">       Lab school renovations</t>
  </si>
  <si>
    <t xml:space="preserve">       Residential college</t>
  </si>
  <si>
    <t xml:space="preserve">     2004B bond issue -</t>
  </si>
  <si>
    <t xml:space="preserve">       Blake hall renovations</t>
  </si>
  <si>
    <t xml:space="preserve">       University recreation renovations</t>
  </si>
  <si>
    <t xml:space="preserve">     2005 bond issue -</t>
  </si>
  <si>
    <t xml:space="preserve"> Other Sources:</t>
  </si>
  <si>
    <t xml:space="preserve">     Assembly center pressure steam boiler</t>
  </si>
  <si>
    <t xml:space="preserve">     Fire and emergency training institute</t>
  </si>
  <si>
    <t xml:space="preserve">     Maintenance reserves -</t>
  </si>
  <si>
    <t xml:space="preserve">       Child care center</t>
  </si>
  <si>
    <t xml:space="preserve">     Parking structure project</t>
  </si>
  <si>
    <t xml:space="preserve"> Internal Debt Service Reserves:</t>
  </si>
  <si>
    <t xml:space="preserve">     Lab school renovations - 2002</t>
  </si>
  <si>
    <t xml:space="preserve">     Residential college - 2002</t>
  </si>
  <si>
    <t xml:space="preserve">     University recreation activity fields - 2002</t>
  </si>
  <si>
    <t xml:space="preserve">           Total</t>
  </si>
  <si>
    <t xml:space="preserve">       Total Facility Planning and Control</t>
  </si>
  <si>
    <t xml:space="preserve">         Total State of Louisiana</t>
  </si>
  <si>
    <t xml:space="preserve">         Total university debt</t>
  </si>
  <si>
    <t xml:space="preserve">         Total other sources</t>
  </si>
  <si>
    <t xml:space="preserve">         Total internal debt service reserves</t>
  </si>
  <si>
    <t xml:space="preserve">       Grace King hall</t>
  </si>
  <si>
    <t xml:space="preserve">       Memorial oak grove</t>
  </si>
  <si>
    <t xml:space="preserve">       Various apartment renovations</t>
  </si>
  <si>
    <t xml:space="preserve">     Equipment reserves --</t>
  </si>
  <si>
    <t xml:space="preserve">         Total unrestricted</t>
  </si>
  <si>
    <t xml:space="preserve">         Total restricted</t>
  </si>
  <si>
    <t xml:space="preserve">           Total transfers from other funds</t>
  </si>
  <si>
    <t xml:space="preserve">       Mechanical engineering machine shop </t>
  </si>
  <si>
    <t xml:space="preserve">       Nuclear magnetic resonance service center </t>
  </si>
  <si>
    <t xml:space="preserve">       SC&amp;E field support service center </t>
  </si>
  <si>
    <t xml:space="preserve">       Telecommunications network </t>
  </si>
  <si>
    <t xml:space="preserve">       Telecommunications telephone switch </t>
  </si>
  <si>
    <t xml:space="preserve">       WBIAS service center </t>
  </si>
  <si>
    <t xml:space="preserve">     Alex Box stadium</t>
  </si>
  <si>
    <t xml:space="preserve">       Electron microscope service center</t>
  </si>
  <si>
    <t xml:space="preserve">     Frey building service equipment upgrades</t>
  </si>
  <si>
    <t xml:space="preserve">     Information system 2010</t>
  </si>
  <si>
    <t xml:space="preserve">     Copy and mail center renovation</t>
  </si>
  <si>
    <t xml:space="preserve">      Miscellaneous parking lot repairs and improvements</t>
  </si>
  <si>
    <t xml:space="preserve">     Parking, traffic and transportation --</t>
  </si>
  <si>
    <t xml:space="preserve">       Highland hall </t>
  </si>
  <si>
    <t xml:space="preserve">     Cox center information technology equipment</t>
  </si>
  <si>
    <t xml:space="preserve"> Deposits - Facility Planning and Control:</t>
  </si>
  <si>
    <t xml:space="preserve">         Total deposits - Facility Planning and Control</t>
  </si>
  <si>
    <t xml:space="preserve">       PBS histopathology lab service center</t>
  </si>
  <si>
    <t xml:space="preserve">       Physics shop service center</t>
  </si>
  <si>
    <t xml:space="preserve">       Administration building maintenance</t>
  </si>
  <si>
    <t xml:space="preserve">     Network 2010</t>
  </si>
  <si>
    <t>SFP</t>
  </si>
  <si>
    <t xml:space="preserve">     Fire and emergency training institute reserve</t>
  </si>
  <si>
    <t xml:space="preserve">     Union --</t>
  </si>
  <si>
    <t xml:space="preserve">       Parking lot at gourrier and nicholson</t>
  </si>
  <si>
    <t xml:space="preserve">       Laville halls - east and west</t>
  </si>
  <si>
    <t xml:space="preserve">       Various hall equipment, furniture and renovations</t>
  </si>
  <si>
    <t xml:space="preserve">     Union renovations</t>
  </si>
  <si>
    <t xml:space="preserve">     Union renovation </t>
  </si>
  <si>
    <t xml:space="preserve">     Emergency operations center equipment</t>
  </si>
  <si>
    <t xml:space="preserve">     Capital outlay projects</t>
  </si>
  <si>
    <t xml:space="preserve">     Pleasant hall renovations</t>
  </si>
  <si>
    <t xml:space="preserve">     Residential life - life safety upgrades</t>
  </si>
  <si>
    <t xml:space="preserve">     Tiger stadium repairs</t>
  </si>
  <si>
    <t xml:space="preserve">     University recreation technology initiative</t>
  </si>
  <si>
    <t xml:space="preserve">     Pentagon renovation</t>
  </si>
  <si>
    <t xml:space="preserve">       Veterinary teaching hospital service center</t>
  </si>
  <si>
    <t xml:space="preserve">       Gene probes and expression lab service center</t>
  </si>
  <si>
    <t xml:space="preserve">       Band tower</t>
  </si>
  <si>
    <t xml:space="preserve">       Tiger gift center equipment</t>
  </si>
  <si>
    <t xml:space="preserve">     Classroom renovations</t>
  </si>
  <si>
    <t xml:space="preserve">     Facility services computer equipment and software</t>
  </si>
  <si>
    <t xml:space="preserve">     Golf course maintenance shed improvements</t>
  </si>
  <si>
    <t xml:space="preserve">       Blake hall</t>
  </si>
  <si>
    <t xml:space="preserve">       Pentagon halls  </t>
  </si>
  <si>
    <t xml:space="preserve">     Thomas Boyd hall renovations</t>
  </si>
  <si>
    <t xml:space="preserve">     Blake hall replace roof</t>
  </si>
  <si>
    <t xml:space="preserve">     Broussard hall renovation</t>
  </si>
  <si>
    <t xml:space="preserve">     Business education complex</t>
  </si>
  <si>
    <t xml:space="preserve">     Energy, coast and environment building</t>
  </si>
  <si>
    <t xml:space="preserve">     Parking garage and lots</t>
  </si>
  <si>
    <t xml:space="preserve">     Corporation canal enclosure</t>
  </si>
  <si>
    <t xml:space="preserve">     Residential life safety code upgrades</t>
  </si>
  <si>
    <t xml:space="preserve">     Parking street closure program</t>
  </si>
  <si>
    <t>ANALYSIS E</t>
  </si>
  <si>
    <t>Analysis of Changes In Unexpended Plant Fund Balances</t>
  </si>
  <si>
    <t xml:space="preserve">     Facility services equipment</t>
  </si>
  <si>
    <t xml:space="preserve">     Acadian parking lot</t>
  </si>
  <si>
    <t xml:space="preserve">     Residential life equipment</t>
  </si>
  <si>
    <t xml:space="preserve">     Residential life maintenance</t>
  </si>
  <si>
    <t xml:space="preserve">       South stadium parking lot</t>
  </si>
  <si>
    <t xml:space="preserve">     Band hall</t>
  </si>
  <si>
    <t xml:space="preserve">     University Auxiliary Services --</t>
  </si>
  <si>
    <t xml:space="preserve">     Hatcher hall renovations</t>
  </si>
  <si>
    <t xml:space="preserve">     Middleton library learning commons tutorial center</t>
  </si>
  <si>
    <t xml:space="preserve">     Kirby Smith hall</t>
  </si>
  <si>
    <t xml:space="preserve">       Tiger card office renovations</t>
  </si>
  <si>
    <t xml:space="preserve">       Furnishings</t>
  </si>
  <si>
    <t xml:space="preserve">       Post office temporary relocation</t>
  </si>
  <si>
    <t xml:space="preserve">       The Five dining hall renovations</t>
  </si>
  <si>
    <t xml:space="preserve">       459 dining hall renovations</t>
  </si>
  <si>
    <t xml:space="preserve">     Engineering lab annex building</t>
  </si>
  <si>
    <t xml:space="preserve">     Blake hall renovation</t>
  </si>
  <si>
    <t xml:space="preserve">     Veterinary medicine roof replacement and repairs</t>
  </si>
  <si>
    <t xml:space="preserve">     Kirby Smith renovations</t>
  </si>
  <si>
    <t xml:space="preserve">     Choppin hall repairs</t>
  </si>
  <si>
    <t xml:space="preserve">      Parking structure project</t>
  </si>
  <si>
    <t>For the year ended June 30, 2010</t>
  </si>
  <si>
    <t xml:space="preserve">       Alex Box stadium</t>
  </si>
  <si>
    <t xml:space="preserve">       Assembly center renovation</t>
  </si>
  <si>
    <t xml:space="preserve">       Parking garage</t>
  </si>
  <si>
    <t xml:space="preserve">       Parking surface lots, geotech, traffic control</t>
  </si>
  <si>
    <t xml:space="preserve">       Union renovation</t>
  </si>
  <si>
    <t xml:space="preserve">       Women's softball complex</t>
  </si>
  <si>
    <t xml:space="preserve">       Athletic facility renovations</t>
  </si>
  <si>
    <t xml:space="preserve">       Laville honors college</t>
  </si>
  <si>
    <t xml:space="preserve">       Parking lots</t>
  </si>
  <si>
    <t xml:space="preserve">       Union theatre renovations</t>
  </si>
  <si>
    <t xml:space="preserve">       East Laville honors college</t>
  </si>
  <si>
    <t xml:space="preserve">     2010 bond issue -</t>
  </si>
  <si>
    <t xml:space="preserve">     2007 bond issue -</t>
  </si>
  <si>
    <t xml:space="preserve">     2006 bond issue -</t>
  </si>
  <si>
    <t xml:space="preserve">     Residential life bicycle parking</t>
  </si>
  <si>
    <t xml:space="preserve">     Laboratory school cub complex</t>
  </si>
  <si>
    <t xml:space="preserve">     Rural life museum visitor parking</t>
  </si>
  <si>
    <t xml:space="preserve">     River road warehouse renovation</t>
  </si>
  <si>
    <t xml:space="preserve">     The 5 dining hall</t>
  </si>
  <si>
    <t xml:space="preserve">       Alex box</t>
  </si>
  <si>
    <t xml:space="preserve">       Tiger park</t>
  </si>
  <si>
    <t xml:space="preserve">       Tiger gift center</t>
  </si>
  <si>
    <t xml:space="preserve">       X174 parking lot</t>
  </si>
  <si>
    <t xml:space="preserve">       624 parking lot</t>
  </si>
  <si>
    <t xml:space="preserve">       Restricted streets</t>
  </si>
  <si>
    <t xml:space="preserve">       University recreation </t>
  </si>
  <si>
    <t xml:space="preserve">       University recreation fields</t>
  </si>
  <si>
    <t xml:space="preserve">       Union</t>
  </si>
  <si>
    <t xml:space="preserve">       Maintenance and risk reserve</t>
  </si>
  <si>
    <t xml:space="preserve">     Business education complex furniture and fixtures</t>
  </si>
  <si>
    <t xml:space="preserve">     Child care center reserve</t>
  </si>
  <si>
    <t xml:space="preserve">     Lifecycle replacements and improvements</t>
  </si>
  <si>
    <t xml:space="preserve">     Enterprise resource planning project</t>
  </si>
  <si>
    <t xml:space="preserve">     Go zone bond application refundable deposit</t>
  </si>
  <si>
    <t xml:space="preserve">     Public safety </t>
  </si>
  <si>
    <t xml:space="preserve">     South campus materials fabrication lab</t>
  </si>
  <si>
    <t xml:space="preserve">       Copy and mail retail dining</t>
  </si>
  <si>
    <t xml:space="preserve">       Theatre reception room</t>
  </si>
  <si>
    <t xml:space="preserve">     Life sciences vivarium</t>
  </si>
  <si>
    <t xml:space="preserve">     Journalism building</t>
  </si>
  <si>
    <t xml:space="preserve">     French house roof replacement</t>
  </si>
  <si>
    <t xml:space="preserve">     Child care center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</si>
</sst>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&quot;$&quot;* #,##0.0_);_(&quot;$&quot;* \(#,##0.0\);_(&quot;$&quot;* &quot;-&quot;??_);_(@_)"/>
    <numFmt numFmtId="168" formatCode="[$-409]dddd\,\ mmmm\ dd\,\ yyyy"/>
    <numFmt numFmtId="169" formatCode="[$-409]mmmm\ d\,\ yyyy;@"/>
  </numFmts>
  <fonts count="4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11"/>
      <color indexed="62"/>
      <name val="Bodoni MT"/>
      <family val="1"/>
    </font>
    <font>
      <b/>
      <sz val="12"/>
      <color indexed="62"/>
      <name val="Goudy Old Style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11"/>
      <color rgb="FF461D7C"/>
      <name val="Bodoni MT"/>
      <family val="1"/>
    </font>
    <font>
      <b/>
      <sz val="12"/>
      <color rgb="FF461D7C"/>
      <name val="Goudy Old Style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1" fillId="0" borderId="0" xfId="42" applyNumberFormat="1" applyFont="1" applyFill="1" applyAlignment="1" applyProtection="1">
      <alignment horizontal="right" vertical="center"/>
      <protection/>
    </xf>
    <xf numFmtId="164" fontId="42" fillId="0" borderId="0" xfId="44" applyNumberFormat="1" applyFont="1" applyFill="1" applyBorder="1" applyAlignment="1" applyProtection="1">
      <alignment vertical="center"/>
      <protection/>
    </xf>
    <xf numFmtId="164" fontId="43" fillId="0" borderId="0" xfId="44" applyNumberFormat="1" applyFont="1" applyFill="1" applyBorder="1" applyAlignment="1" applyProtection="1">
      <alignment vertical="center"/>
      <protection/>
    </xf>
    <xf numFmtId="0" fontId="44" fillId="0" borderId="0" xfId="0" applyFont="1" applyAlignment="1">
      <alignment/>
    </xf>
    <xf numFmtId="164" fontId="42" fillId="0" borderId="0" xfId="44" applyNumberFormat="1" applyFont="1" applyFill="1" applyBorder="1" applyAlignment="1" applyProtection="1">
      <alignment horizontal="center" vertical="center"/>
      <protection/>
    </xf>
    <xf numFmtId="164" fontId="1" fillId="0" borderId="0" xfId="42" applyNumberFormat="1" applyFont="1" applyAlignment="1" applyProtection="1">
      <alignment vertical="center"/>
      <protection/>
    </xf>
    <xf numFmtId="0" fontId="3" fillId="0" borderId="0" xfId="0" applyFont="1" applyFill="1" applyAlignment="1">
      <alignment/>
    </xf>
    <xf numFmtId="164" fontId="3" fillId="0" borderId="0" xfId="42" applyNumberFormat="1" applyFont="1" applyFill="1" applyAlignment="1" applyProtection="1">
      <alignment vertical="center"/>
      <protection/>
    </xf>
    <xf numFmtId="169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Alignment="1" applyProtection="1">
      <alignment horizontal="center" vertical="center"/>
      <protection/>
    </xf>
    <xf numFmtId="165" fontId="3" fillId="0" borderId="0" xfId="45" applyNumberFormat="1" applyFont="1" applyFill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43" fontId="3" fillId="0" borderId="0" xfId="42" applyNumberFormat="1" applyFont="1" applyFill="1" applyAlignment="1" applyProtection="1">
      <alignment vertical="center"/>
      <protection/>
    </xf>
    <xf numFmtId="164" fontId="3" fillId="0" borderId="12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4" fontId="3" fillId="0" borderId="12" xfId="45" applyNumberFormat="1" applyFont="1" applyFill="1" applyBorder="1" applyAlignment="1" applyProtection="1">
      <alignment vertical="center"/>
      <protection/>
    </xf>
    <xf numFmtId="37" fontId="3" fillId="0" borderId="12" xfId="45" applyNumberFormat="1" applyFont="1" applyFill="1" applyBorder="1" applyAlignment="1" applyProtection="1">
      <alignment vertical="center"/>
      <protection/>
    </xf>
    <xf numFmtId="165" fontId="3" fillId="0" borderId="13" xfId="45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Alignment="1" applyProtection="1">
      <alignment horizontal="right" vertical="center"/>
      <protection/>
    </xf>
    <xf numFmtId="164" fontId="3" fillId="0" borderId="14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45" fillId="0" borderId="0" xfId="44" applyNumberFormat="1" applyFont="1" applyFill="1" applyBorder="1" applyAlignment="1" applyProtection="1">
      <alignment horizontal="center" vertical="center"/>
      <protection/>
    </xf>
    <xf numFmtId="164" fontId="46" fillId="0" borderId="0" xfId="44" applyNumberFormat="1" applyFont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5EC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114300</xdr:rowOff>
    </xdr:from>
    <xdr:to>
      <xdr:col>0</xdr:col>
      <xdr:colOff>2409825</xdr:colOff>
      <xdr:row>5</xdr:row>
      <xdr:rowOff>142875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4300"/>
          <a:ext cx="1790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2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47.57421875" style="2" bestFit="1" customWidth="1"/>
    <col min="2" max="2" width="13.28125" style="2" bestFit="1" customWidth="1"/>
    <col min="3" max="3" width="1.7109375" style="2" customWidth="1"/>
    <col min="4" max="4" width="13.28125" style="2" bestFit="1" customWidth="1"/>
    <col min="5" max="5" width="1.7109375" style="2" customWidth="1"/>
    <col min="6" max="6" width="12.57421875" style="2" bestFit="1" customWidth="1"/>
    <col min="7" max="7" width="2.8515625" style="2" customWidth="1"/>
    <col min="8" max="8" width="13.421875" style="2" bestFit="1" customWidth="1"/>
    <col min="9" max="9" width="2.28125" style="2" customWidth="1"/>
    <col min="10" max="10" width="11.00390625" style="2" bestFit="1" customWidth="1"/>
    <col min="11" max="16384" width="9.140625" style="2" customWidth="1"/>
  </cols>
  <sheetData>
    <row r="1" ht="13.5" customHeight="1">
      <c r="A1" s="27"/>
    </row>
    <row r="2" ht="13.5" customHeight="1">
      <c r="A2" s="27"/>
    </row>
    <row r="3" spans="1:8" ht="16.5">
      <c r="A3" s="27"/>
      <c r="B3" s="26" t="s">
        <v>137</v>
      </c>
      <c r="C3" s="26"/>
      <c r="D3" s="26"/>
      <c r="E3" s="26"/>
      <c r="F3" s="26"/>
      <c r="G3" s="26"/>
      <c r="H3" s="26"/>
    </row>
    <row r="4" spans="1:8" ht="8.25" customHeight="1">
      <c r="A4" s="27"/>
      <c r="B4" s="5"/>
      <c r="C4" s="26"/>
      <c r="D4" s="26"/>
      <c r="E4" s="26"/>
      <c r="F4" s="26"/>
      <c r="G4" s="26"/>
      <c r="H4" s="6"/>
    </row>
    <row r="5" spans="1:8" ht="16.5">
      <c r="A5" s="27"/>
      <c r="B5" s="26" t="s">
        <v>138</v>
      </c>
      <c r="C5" s="26"/>
      <c r="D5" s="26"/>
      <c r="E5" s="26"/>
      <c r="F5" s="26"/>
      <c r="G5" s="26"/>
      <c r="H5" s="26"/>
    </row>
    <row r="6" spans="1:8" ht="16.5">
      <c r="A6" s="27"/>
      <c r="B6" s="26" t="s">
        <v>160</v>
      </c>
      <c r="C6" s="26"/>
      <c r="D6" s="26"/>
      <c r="E6" s="26"/>
      <c r="F6" s="26"/>
      <c r="G6" s="26"/>
      <c r="H6" s="26"/>
    </row>
    <row r="7" spans="1:7" ht="8.25" customHeight="1">
      <c r="A7" s="27"/>
      <c r="B7" s="4"/>
      <c r="C7" s="4"/>
      <c r="D7" s="4"/>
      <c r="E7" s="4"/>
      <c r="F7" s="4"/>
      <c r="G7" s="4"/>
    </row>
    <row r="8" spans="1:7" ht="10.5" customHeight="1">
      <c r="A8" s="27"/>
      <c r="B8" s="7"/>
      <c r="C8" s="7"/>
      <c r="D8" s="7"/>
      <c r="E8" s="7"/>
      <c r="F8" s="7"/>
      <c r="G8" s="7"/>
    </row>
    <row r="9" spans="1:7" ht="12.75">
      <c r="A9" s="8"/>
      <c r="B9" s="8"/>
      <c r="C9" s="8"/>
      <c r="D9" s="8"/>
      <c r="E9" s="8"/>
      <c r="F9" s="8"/>
      <c r="G9" s="8"/>
    </row>
    <row r="10" spans="1:8" ht="13.5">
      <c r="A10" s="10"/>
      <c r="B10" s="11">
        <v>39995</v>
      </c>
      <c r="C10" s="12"/>
      <c r="D10" s="13" t="s">
        <v>0</v>
      </c>
      <c r="E10" s="12"/>
      <c r="F10" s="13" t="s">
        <v>1</v>
      </c>
      <c r="G10" s="12"/>
      <c r="H10" s="11">
        <v>40359</v>
      </c>
    </row>
    <row r="11" spans="1:8" ht="13.5">
      <c r="A11" s="10"/>
      <c r="B11" s="14"/>
      <c r="C11" s="10"/>
      <c r="D11" s="14"/>
      <c r="E11" s="10"/>
      <c r="F11" s="14"/>
      <c r="G11" s="10"/>
      <c r="H11" s="14"/>
    </row>
    <row r="12" spans="1:8" ht="13.5">
      <c r="A12" s="10" t="s">
        <v>5</v>
      </c>
      <c r="B12" s="10"/>
      <c r="C12" s="10"/>
      <c r="D12" s="10"/>
      <c r="E12" s="10"/>
      <c r="F12" s="10"/>
      <c r="G12" s="10"/>
      <c r="H12" s="10"/>
    </row>
    <row r="13" spans="1:8" ht="13.5">
      <c r="A13" s="10" t="s">
        <v>6</v>
      </c>
      <c r="B13" s="10"/>
      <c r="C13" s="10"/>
      <c r="D13" s="10"/>
      <c r="E13" s="10"/>
      <c r="F13" s="10"/>
      <c r="G13" s="10"/>
      <c r="H13" s="10"/>
    </row>
    <row r="14" spans="1:8" ht="13.5">
      <c r="A14" s="10" t="s">
        <v>89</v>
      </c>
      <c r="B14" s="15">
        <v>0</v>
      </c>
      <c r="C14" s="10"/>
      <c r="D14" s="15">
        <v>1888317</v>
      </c>
      <c r="E14" s="10"/>
      <c r="F14" s="15">
        <v>1888317</v>
      </c>
      <c r="G14" s="10"/>
      <c r="H14" s="15">
        <f aca="true" t="shared" si="0" ref="H14:H36">B14+D14-F14</f>
        <v>0</v>
      </c>
    </row>
    <row r="15" spans="1:8" ht="13.5">
      <c r="A15" s="10" t="s">
        <v>144</v>
      </c>
      <c r="B15" s="10">
        <v>0</v>
      </c>
      <c r="C15" s="10"/>
      <c r="D15" s="10">
        <v>265488</v>
      </c>
      <c r="E15" s="10"/>
      <c r="F15" s="10">
        <v>265488</v>
      </c>
      <c r="G15" s="10"/>
      <c r="H15" s="10">
        <f>B15+D15-F15</f>
        <v>0</v>
      </c>
    </row>
    <row r="16" spans="1:8" ht="13.5">
      <c r="A16" s="10" t="s">
        <v>155</v>
      </c>
      <c r="B16" s="10">
        <v>0</v>
      </c>
      <c r="C16" s="10"/>
      <c r="D16" s="10">
        <v>12366</v>
      </c>
      <c r="E16" s="10"/>
      <c r="F16" s="10">
        <v>12366</v>
      </c>
      <c r="G16" s="10"/>
      <c r="H16" s="10">
        <f t="shared" si="0"/>
        <v>0</v>
      </c>
    </row>
    <row r="17" spans="1:8" ht="13.5">
      <c r="A17" s="10" t="s">
        <v>130</v>
      </c>
      <c r="B17" s="10">
        <v>0</v>
      </c>
      <c r="C17" s="10"/>
      <c r="D17" s="10">
        <v>6712</v>
      </c>
      <c r="E17" s="10"/>
      <c r="F17" s="10">
        <v>6712</v>
      </c>
      <c r="G17" s="10"/>
      <c r="H17" s="10">
        <f t="shared" si="0"/>
        <v>0</v>
      </c>
    </row>
    <row r="18" spans="1:8" ht="13.5">
      <c r="A18" s="10" t="s">
        <v>131</v>
      </c>
      <c r="B18" s="10">
        <v>0</v>
      </c>
      <c r="C18" s="10"/>
      <c r="D18" s="10">
        <v>3281150</v>
      </c>
      <c r="E18" s="10"/>
      <c r="F18" s="10">
        <v>3281150</v>
      </c>
      <c r="G18" s="10"/>
      <c r="H18" s="10">
        <f t="shared" si="0"/>
        <v>0</v>
      </c>
    </row>
    <row r="19" spans="1:8" ht="13.5">
      <c r="A19" s="10" t="s">
        <v>202</v>
      </c>
      <c r="B19" s="10">
        <v>0</v>
      </c>
      <c r="C19" s="10"/>
      <c r="D19" s="10">
        <v>9562</v>
      </c>
      <c r="E19" s="10"/>
      <c r="F19" s="10">
        <v>9562</v>
      </c>
      <c r="G19" s="10"/>
      <c r="H19" s="10">
        <f t="shared" si="0"/>
        <v>0</v>
      </c>
    </row>
    <row r="20" spans="1:8" ht="13.5">
      <c r="A20" s="10" t="s">
        <v>158</v>
      </c>
      <c r="B20" s="10">
        <v>0</v>
      </c>
      <c r="C20" s="10"/>
      <c r="D20" s="10">
        <v>2042821</v>
      </c>
      <c r="E20" s="10"/>
      <c r="F20" s="10">
        <v>2042821</v>
      </c>
      <c r="G20" s="10"/>
      <c r="H20" s="10">
        <f t="shared" si="0"/>
        <v>0</v>
      </c>
    </row>
    <row r="21" spans="1:8" ht="13.5">
      <c r="A21" s="10" t="s">
        <v>7</v>
      </c>
      <c r="B21" s="10">
        <v>0</v>
      </c>
      <c r="C21" s="10"/>
      <c r="D21" s="10">
        <v>604846</v>
      </c>
      <c r="E21" s="10"/>
      <c r="F21" s="10">
        <v>604846</v>
      </c>
      <c r="G21" s="10"/>
      <c r="H21" s="10">
        <f t="shared" si="0"/>
        <v>0</v>
      </c>
    </row>
    <row r="22" spans="1:8" ht="13.5">
      <c r="A22" s="10" t="s">
        <v>134</v>
      </c>
      <c r="B22" s="10">
        <v>0</v>
      </c>
      <c r="C22" s="10"/>
      <c r="D22" s="10">
        <v>1551554</v>
      </c>
      <c r="E22" s="10"/>
      <c r="F22" s="10">
        <v>1551554</v>
      </c>
      <c r="G22" s="10"/>
      <c r="H22" s="10">
        <f t="shared" si="0"/>
        <v>0</v>
      </c>
    </row>
    <row r="23" spans="1:8" ht="13.5">
      <c r="A23" s="10" t="s">
        <v>132</v>
      </c>
      <c r="B23" s="10">
        <v>0</v>
      </c>
      <c r="C23" s="10"/>
      <c r="D23" s="10">
        <v>69554</v>
      </c>
      <c r="E23" s="10"/>
      <c r="F23" s="10">
        <v>69554</v>
      </c>
      <c r="G23" s="10"/>
      <c r="H23" s="10">
        <f t="shared" si="0"/>
        <v>0</v>
      </c>
    </row>
    <row r="24" spans="1:8" ht="13.5">
      <c r="A24" s="10" t="s">
        <v>154</v>
      </c>
      <c r="B24" s="10">
        <v>0</v>
      </c>
      <c r="C24" s="10"/>
      <c r="D24" s="10">
        <v>3221697</v>
      </c>
      <c r="E24" s="10"/>
      <c r="F24" s="10">
        <v>3221697</v>
      </c>
      <c r="G24" s="10"/>
      <c r="H24" s="10">
        <f t="shared" si="0"/>
        <v>0</v>
      </c>
    </row>
    <row r="25" spans="1:8" ht="13.5">
      <c r="A25" s="10" t="s">
        <v>8</v>
      </c>
      <c r="B25" s="10">
        <v>0</v>
      </c>
      <c r="C25" s="10"/>
      <c r="D25" s="10">
        <v>22952</v>
      </c>
      <c r="E25" s="10"/>
      <c r="F25" s="10">
        <v>22952</v>
      </c>
      <c r="G25" s="10"/>
      <c r="H25" s="10">
        <f t="shared" si="0"/>
        <v>0</v>
      </c>
    </row>
    <row r="26" spans="1:8" ht="13.5">
      <c r="A26" s="10" t="s">
        <v>201</v>
      </c>
      <c r="B26" s="10">
        <v>0</v>
      </c>
      <c r="C26" s="10"/>
      <c r="D26" s="10">
        <v>51775</v>
      </c>
      <c r="E26" s="10"/>
      <c r="F26" s="10">
        <v>51775</v>
      </c>
      <c r="G26" s="10"/>
      <c r="H26" s="10">
        <f t="shared" si="0"/>
        <v>0</v>
      </c>
    </row>
    <row r="27" spans="1:8" ht="13.5">
      <c r="A27" s="10" t="s">
        <v>9</v>
      </c>
      <c r="B27" s="10">
        <v>0</v>
      </c>
      <c r="C27" s="10"/>
      <c r="D27" s="10">
        <v>7787</v>
      </c>
      <c r="E27" s="10"/>
      <c r="F27" s="10">
        <v>7787</v>
      </c>
      <c r="G27" s="10"/>
      <c r="H27" s="10">
        <f t="shared" si="0"/>
        <v>0</v>
      </c>
    </row>
    <row r="28" spans="1:8" ht="13.5">
      <c r="A28" s="10" t="s">
        <v>200</v>
      </c>
      <c r="B28" s="10">
        <v>0</v>
      </c>
      <c r="C28" s="10"/>
      <c r="D28" s="10">
        <v>1003</v>
      </c>
      <c r="E28" s="10"/>
      <c r="F28" s="10">
        <v>1003</v>
      </c>
      <c r="G28" s="10"/>
      <c r="H28" s="10">
        <f t="shared" si="0"/>
        <v>0</v>
      </c>
    </row>
    <row r="29" spans="1:8" ht="13.5">
      <c r="A29" s="10" t="s">
        <v>157</v>
      </c>
      <c r="B29" s="10">
        <v>0</v>
      </c>
      <c r="C29" s="10"/>
      <c r="D29" s="10">
        <v>25544</v>
      </c>
      <c r="E29" s="10"/>
      <c r="F29" s="10">
        <v>25544</v>
      </c>
      <c r="G29" s="10"/>
      <c r="H29" s="10">
        <f t="shared" si="0"/>
        <v>0</v>
      </c>
    </row>
    <row r="30" spans="1:8" ht="13.5">
      <c r="A30" s="10" t="s">
        <v>10</v>
      </c>
      <c r="B30" s="10">
        <v>0</v>
      </c>
      <c r="C30" s="10"/>
      <c r="D30" s="10">
        <v>93578</v>
      </c>
      <c r="E30" s="10"/>
      <c r="F30" s="10">
        <v>93578</v>
      </c>
      <c r="G30" s="10"/>
      <c r="H30" s="10">
        <f t="shared" si="0"/>
        <v>0</v>
      </c>
    </row>
    <row r="31" spans="1:8" ht="13.5">
      <c r="A31" s="10" t="s">
        <v>11</v>
      </c>
      <c r="B31" s="10">
        <v>0</v>
      </c>
      <c r="C31" s="10"/>
      <c r="D31" s="10">
        <v>2990345</v>
      </c>
      <c r="E31" s="10"/>
      <c r="F31" s="10">
        <v>2990345</v>
      </c>
      <c r="G31" s="10"/>
      <c r="H31" s="10">
        <f t="shared" si="0"/>
        <v>0</v>
      </c>
    </row>
    <row r="32" spans="1:8" ht="13.5">
      <c r="A32" s="10" t="s">
        <v>12</v>
      </c>
      <c r="B32" s="10">
        <v>0</v>
      </c>
      <c r="C32" s="10"/>
      <c r="D32" s="10">
        <v>17754</v>
      </c>
      <c r="E32" s="10"/>
      <c r="F32" s="10">
        <v>17754</v>
      </c>
      <c r="G32" s="10"/>
      <c r="H32" s="10">
        <f t="shared" si="0"/>
        <v>0</v>
      </c>
    </row>
    <row r="33" spans="1:8" ht="13.5">
      <c r="A33" s="10" t="s">
        <v>133</v>
      </c>
      <c r="B33" s="10">
        <v>0</v>
      </c>
      <c r="C33" s="10"/>
      <c r="D33" s="10">
        <v>6912</v>
      </c>
      <c r="E33" s="10"/>
      <c r="F33" s="10">
        <v>6912</v>
      </c>
      <c r="G33" s="10"/>
      <c r="H33" s="10">
        <f t="shared" si="0"/>
        <v>0</v>
      </c>
    </row>
    <row r="34" spans="1:8" ht="13.5">
      <c r="A34" s="10" t="s">
        <v>135</v>
      </c>
      <c r="B34" s="10">
        <v>0</v>
      </c>
      <c r="C34" s="10"/>
      <c r="D34" s="10">
        <v>946927</v>
      </c>
      <c r="E34" s="10"/>
      <c r="F34" s="10">
        <v>946927</v>
      </c>
      <c r="G34" s="10"/>
      <c r="H34" s="10">
        <f t="shared" si="0"/>
        <v>0</v>
      </c>
    </row>
    <row r="35" spans="1:8" ht="13.5">
      <c r="A35" s="10" t="s">
        <v>13</v>
      </c>
      <c r="B35" s="10">
        <v>0</v>
      </c>
      <c r="C35" s="10"/>
      <c r="D35" s="10">
        <v>414177</v>
      </c>
      <c r="E35" s="10"/>
      <c r="F35" s="10">
        <v>414177</v>
      </c>
      <c r="G35" s="10"/>
      <c r="H35" s="10">
        <f t="shared" si="0"/>
        <v>0</v>
      </c>
    </row>
    <row r="36" spans="1:8" ht="13.5">
      <c r="A36" s="10" t="s">
        <v>156</v>
      </c>
      <c r="B36" s="10">
        <v>0</v>
      </c>
      <c r="C36" s="10"/>
      <c r="D36" s="10">
        <v>6951951</v>
      </c>
      <c r="E36" s="10"/>
      <c r="F36" s="10">
        <v>6951951</v>
      </c>
      <c r="G36" s="10"/>
      <c r="H36" s="10">
        <f t="shared" si="0"/>
        <v>0</v>
      </c>
    </row>
    <row r="37" spans="1:8" ht="13.5">
      <c r="A37" s="10" t="s">
        <v>71</v>
      </c>
      <c r="B37" s="16">
        <v>0</v>
      </c>
      <c r="C37" s="10"/>
      <c r="D37" s="16">
        <f>SUM(D13:D36)</f>
        <v>24484772</v>
      </c>
      <c r="E37" s="10"/>
      <c r="F37" s="16">
        <f>SUM(F13:F36)</f>
        <v>24484772</v>
      </c>
      <c r="G37" s="10"/>
      <c r="H37" s="16">
        <f>SUM(H13:H36)</f>
        <v>0</v>
      </c>
    </row>
    <row r="38" spans="1:8" ht="13.5">
      <c r="A38" s="10" t="s">
        <v>14</v>
      </c>
      <c r="B38" s="10"/>
      <c r="C38" s="10"/>
      <c r="D38" s="10"/>
      <c r="E38" s="10"/>
      <c r="F38" s="10"/>
      <c r="G38" s="10"/>
      <c r="H38" s="10"/>
    </row>
    <row r="39" spans="1:8" ht="13.5">
      <c r="A39" s="10" t="s">
        <v>15</v>
      </c>
      <c r="B39" s="10">
        <v>0</v>
      </c>
      <c r="C39" s="10"/>
      <c r="D39" s="10">
        <v>88368</v>
      </c>
      <c r="E39" s="10"/>
      <c r="F39" s="10">
        <v>88368</v>
      </c>
      <c r="G39" s="10"/>
      <c r="H39" s="17">
        <f>B39+D39-F39</f>
        <v>0</v>
      </c>
    </row>
    <row r="40" spans="1:8" ht="13.5">
      <c r="A40" s="10" t="s">
        <v>72</v>
      </c>
      <c r="B40" s="18">
        <f>B37+B39</f>
        <v>0</v>
      </c>
      <c r="C40" s="10"/>
      <c r="D40" s="18">
        <f>D37+D39</f>
        <v>24573140</v>
      </c>
      <c r="E40" s="10"/>
      <c r="F40" s="18">
        <f>F37+F39</f>
        <v>24573140</v>
      </c>
      <c r="G40" s="10"/>
      <c r="H40" s="18">
        <f>B40+D40-F40</f>
        <v>0</v>
      </c>
    </row>
    <row r="41" spans="1:8" ht="13.5">
      <c r="A41" s="10"/>
      <c r="B41" s="10"/>
      <c r="C41" s="10"/>
      <c r="D41" s="10"/>
      <c r="E41" s="10"/>
      <c r="F41" s="10"/>
      <c r="G41" s="10"/>
      <c r="H41" s="10"/>
    </row>
    <row r="42" spans="1:8" ht="13.5">
      <c r="A42" s="10" t="s">
        <v>16</v>
      </c>
      <c r="B42" s="10"/>
      <c r="C42" s="10"/>
      <c r="D42" s="10"/>
      <c r="E42" s="10"/>
      <c r="F42" s="10"/>
      <c r="G42" s="10"/>
      <c r="H42" s="10"/>
    </row>
    <row r="43" spans="1:8" ht="13.5">
      <c r="A43" s="10" t="s">
        <v>56</v>
      </c>
      <c r="B43" s="12"/>
      <c r="C43" s="12"/>
      <c r="D43" s="12"/>
      <c r="E43" s="12"/>
      <c r="F43" s="12"/>
      <c r="G43" s="12"/>
      <c r="H43" s="12"/>
    </row>
    <row r="44" spans="1:8" ht="13.5">
      <c r="A44" s="10" t="s">
        <v>57</v>
      </c>
      <c r="B44" s="12">
        <v>783220</v>
      </c>
      <c r="C44" s="12"/>
      <c r="D44" s="12">
        <f>658-1</f>
        <v>657</v>
      </c>
      <c r="E44" s="12"/>
      <c r="F44" s="12">
        <v>42569</v>
      </c>
      <c r="G44" s="12"/>
      <c r="H44" s="10">
        <f>+B44+D44-F44</f>
        <v>741308</v>
      </c>
    </row>
    <row r="45" spans="1:8" ht="13.5">
      <c r="A45" s="10" t="s">
        <v>55</v>
      </c>
      <c r="B45" s="12">
        <v>3527684</v>
      </c>
      <c r="C45" s="12"/>
      <c r="D45" s="12">
        <v>2672</v>
      </c>
      <c r="E45" s="12"/>
      <c r="F45" s="12">
        <v>0</v>
      </c>
      <c r="G45" s="12"/>
      <c r="H45" s="10">
        <f aca="true" t="shared" si="1" ref="H45:H65">+B45+D45-F45</f>
        <v>3530356</v>
      </c>
    </row>
    <row r="46" spans="1:8" ht="13.5">
      <c r="A46" s="10" t="s">
        <v>58</v>
      </c>
      <c r="B46" s="12">
        <v>387505</v>
      </c>
      <c r="C46" s="12"/>
      <c r="D46" s="12">
        <v>187</v>
      </c>
      <c r="E46" s="12"/>
      <c r="F46" s="12">
        <v>33604</v>
      </c>
      <c r="G46" s="12"/>
      <c r="H46" s="10">
        <f t="shared" si="1"/>
        <v>354088</v>
      </c>
    </row>
    <row r="47" spans="1:8" ht="13.5">
      <c r="A47" s="10" t="s">
        <v>59</v>
      </c>
      <c r="B47" s="12"/>
      <c r="C47" s="12"/>
      <c r="D47" s="12"/>
      <c r="E47" s="12"/>
      <c r="F47" s="12"/>
      <c r="G47" s="12"/>
      <c r="H47" s="10"/>
    </row>
    <row r="48" spans="1:8" ht="13.5">
      <c r="A48" s="10" t="s">
        <v>54</v>
      </c>
      <c r="B48" s="12">
        <v>26338</v>
      </c>
      <c r="C48" s="12"/>
      <c r="D48" s="12">
        <v>2</v>
      </c>
      <c r="E48" s="12"/>
      <c r="F48" s="12">
        <v>2080</v>
      </c>
      <c r="G48" s="12"/>
      <c r="H48" s="10">
        <f t="shared" si="1"/>
        <v>24260</v>
      </c>
    </row>
    <row r="49" spans="1:8" ht="13.5">
      <c r="A49" s="10" t="s">
        <v>174</v>
      </c>
      <c r="B49" s="12"/>
      <c r="C49" s="12"/>
      <c r="D49" s="12"/>
      <c r="E49" s="12"/>
      <c r="F49" s="12"/>
      <c r="G49" s="12"/>
      <c r="H49" s="10"/>
    </row>
    <row r="50" spans="1:8" ht="13.5">
      <c r="A50" s="10" t="s">
        <v>161</v>
      </c>
      <c r="B50" s="12">
        <v>2151937</v>
      </c>
      <c r="C50" s="12"/>
      <c r="D50" s="12">
        <v>1652</v>
      </c>
      <c r="E50" s="12"/>
      <c r="F50" s="12">
        <f>87917+1</f>
        <v>87918</v>
      </c>
      <c r="G50" s="12"/>
      <c r="H50" s="10">
        <f t="shared" si="1"/>
        <v>2065671</v>
      </c>
    </row>
    <row r="51" spans="1:8" ht="13.5">
      <c r="A51" s="10" t="s">
        <v>162</v>
      </c>
      <c r="B51" s="12">
        <v>1926051</v>
      </c>
      <c r="C51" s="12"/>
      <c r="D51" s="12">
        <v>1446</v>
      </c>
      <c r="E51" s="12"/>
      <c r="F51" s="12">
        <v>115770</v>
      </c>
      <c r="G51" s="12"/>
      <c r="H51" s="10">
        <f t="shared" si="1"/>
        <v>1811727</v>
      </c>
    </row>
    <row r="52" spans="1:8" ht="13.5">
      <c r="A52" s="10" t="s">
        <v>163</v>
      </c>
      <c r="B52" s="12">
        <v>816286</v>
      </c>
      <c r="C52" s="12"/>
      <c r="D52" s="12">
        <v>501</v>
      </c>
      <c r="E52" s="12"/>
      <c r="F52" s="12">
        <v>243954</v>
      </c>
      <c r="G52" s="12"/>
      <c r="H52" s="10">
        <f t="shared" si="1"/>
        <v>572833</v>
      </c>
    </row>
    <row r="53" spans="1:8" ht="13.5">
      <c r="A53" s="10" t="s">
        <v>164</v>
      </c>
      <c r="B53" s="12">
        <v>1061593</v>
      </c>
      <c r="C53" s="12"/>
      <c r="D53" s="12">
        <v>829</v>
      </c>
      <c r="E53" s="12"/>
      <c r="F53" s="12">
        <v>0</v>
      </c>
      <c r="G53" s="12"/>
      <c r="H53" s="10">
        <f t="shared" si="1"/>
        <v>1062422</v>
      </c>
    </row>
    <row r="54" spans="1:8" ht="13.5">
      <c r="A54" s="10" t="s">
        <v>165</v>
      </c>
      <c r="B54" s="12">
        <v>8524923</v>
      </c>
      <c r="C54" s="12"/>
      <c r="D54" s="12">
        <v>1734</v>
      </c>
      <c r="E54" s="12"/>
      <c r="F54" s="12">
        <f>8526658-1</f>
        <v>8526657</v>
      </c>
      <c r="G54" s="12"/>
      <c r="H54" s="10">
        <f t="shared" si="1"/>
        <v>0</v>
      </c>
    </row>
    <row r="55" spans="1:8" ht="13.5">
      <c r="A55" s="10" t="s">
        <v>166</v>
      </c>
      <c r="B55" s="12">
        <v>2470145</v>
      </c>
      <c r="C55" s="12"/>
      <c r="D55" s="12">
        <v>1437</v>
      </c>
      <c r="E55" s="12"/>
      <c r="F55" s="12">
        <f>889790-1</f>
        <v>889789</v>
      </c>
      <c r="G55" s="12"/>
      <c r="H55" s="10">
        <f t="shared" si="1"/>
        <v>1581793</v>
      </c>
    </row>
    <row r="56" spans="1:8" ht="13.5">
      <c r="A56" s="10" t="s">
        <v>173</v>
      </c>
      <c r="B56" s="12"/>
      <c r="C56" s="12"/>
      <c r="D56" s="12"/>
      <c r="E56" s="12"/>
      <c r="F56" s="12"/>
      <c r="G56" s="12"/>
      <c r="H56" s="10"/>
    </row>
    <row r="57" spans="1:8" ht="13.5">
      <c r="A57" s="10" t="s">
        <v>167</v>
      </c>
      <c r="B57" s="12">
        <v>12162564</v>
      </c>
      <c r="C57" s="12"/>
      <c r="D57" s="12">
        <v>16427</v>
      </c>
      <c r="E57" s="12"/>
      <c r="F57" s="12">
        <v>6391106</v>
      </c>
      <c r="G57" s="12"/>
      <c r="H57" s="10">
        <f t="shared" si="1"/>
        <v>5787885</v>
      </c>
    </row>
    <row r="58" spans="1:8" ht="13.5">
      <c r="A58" s="10" t="s">
        <v>168</v>
      </c>
      <c r="B58" s="12">
        <v>16767224</v>
      </c>
      <c r="C58" s="12"/>
      <c r="D58" s="12">
        <v>24043</v>
      </c>
      <c r="E58" s="12"/>
      <c r="F58" s="12">
        <v>9150663</v>
      </c>
      <c r="G58" s="12"/>
      <c r="H58" s="10">
        <f t="shared" si="1"/>
        <v>7640604</v>
      </c>
    </row>
    <row r="59" spans="1:8" ht="13.5">
      <c r="A59" s="10" t="s">
        <v>169</v>
      </c>
      <c r="B59" s="12">
        <v>790176</v>
      </c>
      <c r="C59" s="12"/>
      <c r="D59" s="12">
        <v>1459</v>
      </c>
      <c r="E59" s="12"/>
      <c r="F59" s="12">
        <v>114605</v>
      </c>
      <c r="G59" s="12"/>
      <c r="H59" s="10">
        <f t="shared" si="1"/>
        <v>677030</v>
      </c>
    </row>
    <row r="60" spans="1:8" ht="13.5">
      <c r="A60" s="10" t="s">
        <v>170</v>
      </c>
      <c r="B60" s="12">
        <v>25064832</v>
      </c>
      <c r="C60" s="12"/>
      <c r="D60" s="12">
        <v>52853</v>
      </c>
      <c r="E60" s="12"/>
      <c r="F60" s="12">
        <v>10572593</v>
      </c>
      <c r="G60" s="12"/>
      <c r="H60" s="10">
        <f t="shared" si="1"/>
        <v>14545092</v>
      </c>
    </row>
    <row r="61" spans="1:8" ht="13.5">
      <c r="A61" s="10" t="s">
        <v>172</v>
      </c>
      <c r="B61" s="12"/>
      <c r="C61" s="12"/>
      <c r="D61" s="12"/>
      <c r="E61" s="12"/>
      <c r="F61" s="12"/>
      <c r="G61" s="12"/>
      <c r="H61" s="10"/>
    </row>
    <row r="62" spans="1:8" ht="13.5">
      <c r="A62" s="10" t="s">
        <v>171</v>
      </c>
      <c r="B62" s="12">
        <v>0</v>
      </c>
      <c r="C62" s="12"/>
      <c r="D62" s="12">
        <v>29838928</v>
      </c>
      <c r="E62" s="12"/>
      <c r="F62" s="12">
        <v>0</v>
      </c>
      <c r="G62" s="12"/>
      <c r="H62" s="10">
        <f t="shared" si="1"/>
        <v>29838928</v>
      </c>
    </row>
    <row r="63" spans="1:8" ht="13.5">
      <c r="A63" s="10" t="s">
        <v>163</v>
      </c>
      <c r="B63" s="12">
        <v>0</v>
      </c>
      <c r="C63" s="12"/>
      <c r="D63" s="12">
        <v>27300884</v>
      </c>
      <c r="E63" s="12"/>
      <c r="F63" s="12">
        <v>0</v>
      </c>
      <c r="G63" s="12"/>
      <c r="H63" s="10">
        <f t="shared" si="1"/>
        <v>27300884</v>
      </c>
    </row>
    <row r="64" spans="1:8" ht="13.5">
      <c r="A64" s="10" t="s">
        <v>55</v>
      </c>
      <c r="B64" s="12">
        <v>0</v>
      </c>
      <c r="C64" s="12"/>
      <c r="D64" s="12">
        <v>35889790</v>
      </c>
      <c r="E64" s="12"/>
      <c r="F64" s="12">
        <v>0</v>
      </c>
      <c r="G64" s="12"/>
      <c r="H64" s="10">
        <f t="shared" si="1"/>
        <v>35889790</v>
      </c>
    </row>
    <row r="65" spans="1:8" ht="13.5">
      <c r="A65" s="10" t="s">
        <v>73</v>
      </c>
      <c r="B65" s="16">
        <f>SUM(B44:B64)</f>
        <v>76460478</v>
      </c>
      <c r="C65" s="12"/>
      <c r="D65" s="16">
        <f>SUM(D44:D64)</f>
        <v>93135501</v>
      </c>
      <c r="E65" s="12"/>
      <c r="F65" s="16">
        <f>SUM(F44:F64)</f>
        <v>36171308</v>
      </c>
      <c r="G65" s="12"/>
      <c r="H65" s="16">
        <f t="shared" si="1"/>
        <v>133424671</v>
      </c>
    </row>
    <row r="66" spans="1:8" ht="13.5">
      <c r="A66" s="10"/>
      <c r="B66" s="10"/>
      <c r="C66" s="12"/>
      <c r="D66" s="10"/>
      <c r="E66" s="12"/>
      <c r="F66" s="10"/>
      <c r="G66" s="12"/>
      <c r="H66" s="10"/>
    </row>
    <row r="67" spans="1:8" ht="13.5">
      <c r="A67" s="10" t="s">
        <v>17</v>
      </c>
      <c r="B67" s="10"/>
      <c r="C67" s="10"/>
      <c r="D67" s="10"/>
      <c r="E67" s="10"/>
      <c r="F67" s="10"/>
      <c r="G67" s="12"/>
      <c r="H67" s="10"/>
    </row>
    <row r="68" spans="1:8" ht="13.5">
      <c r="A68" s="10" t="s">
        <v>18</v>
      </c>
      <c r="B68" s="10"/>
      <c r="C68" s="10"/>
      <c r="D68" s="10"/>
      <c r="E68" s="10"/>
      <c r="F68" s="10"/>
      <c r="G68" s="10"/>
      <c r="H68" s="10"/>
    </row>
    <row r="69" spans="1:8" ht="13.5">
      <c r="A69" s="10" t="s">
        <v>19</v>
      </c>
      <c r="B69" s="10">
        <v>32334</v>
      </c>
      <c r="C69" s="10"/>
      <c r="D69" s="10">
        <v>0</v>
      </c>
      <c r="E69" s="10"/>
      <c r="F69" s="10">
        <v>0</v>
      </c>
      <c r="G69" s="10"/>
      <c r="H69" s="10">
        <f aca="true" t="shared" si="2" ref="H69:H82">+B69+D69-F69</f>
        <v>32334</v>
      </c>
    </row>
    <row r="70" spans="1:8" ht="13.5">
      <c r="A70" s="10" t="s">
        <v>62</v>
      </c>
      <c r="B70" s="10">
        <v>650466</v>
      </c>
      <c r="C70" s="10"/>
      <c r="D70" s="10">
        <v>256799</v>
      </c>
      <c r="E70" s="10"/>
      <c r="F70" s="10">
        <v>97322</v>
      </c>
      <c r="G70" s="10"/>
      <c r="H70" s="10">
        <f t="shared" si="2"/>
        <v>809943</v>
      </c>
    </row>
    <row r="71" spans="1:8" ht="13.5">
      <c r="A71" s="10" t="s">
        <v>79</v>
      </c>
      <c r="B71" s="10"/>
      <c r="C71" s="10"/>
      <c r="D71" s="10"/>
      <c r="E71" s="10"/>
      <c r="F71" s="10"/>
      <c r="G71" s="10"/>
      <c r="H71" s="10"/>
    </row>
    <row r="72" spans="1:8" ht="13.5">
      <c r="A72" s="10" t="s">
        <v>90</v>
      </c>
      <c r="B72" s="10">
        <v>8395</v>
      </c>
      <c r="C72" s="10"/>
      <c r="D72" s="10">
        <v>4978</v>
      </c>
      <c r="E72" s="10"/>
      <c r="F72" s="10">
        <v>0</v>
      </c>
      <c r="G72" s="10"/>
      <c r="H72" s="10">
        <f t="shared" si="2"/>
        <v>13373</v>
      </c>
    </row>
    <row r="73" spans="1:8" ht="13.5">
      <c r="A73" s="10" t="s">
        <v>120</v>
      </c>
      <c r="B73" s="10">
        <v>1254</v>
      </c>
      <c r="C73" s="10"/>
      <c r="D73" s="10">
        <v>6783</v>
      </c>
      <c r="E73" s="10"/>
      <c r="F73" s="10">
        <v>0</v>
      </c>
      <c r="G73" s="10"/>
      <c r="H73" s="10">
        <f t="shared" si="2"/>
        <v>8037</v>
      </c>
    </row>
    <row r="74" spans="1:8" ht="13.5">
      <c r="A74" s="10" t="s">
        <v>83</v>
      </c>
      <c r="B74" s="10">
        <v>9761</v>
      </c>
      <c r="C74" s="10"/>
      <c r="D74" s="10">
        <v>2441</v>
      </c>
      <c r="E74" s="10"/>
      <c r="F74" s="10">
        <v>0</v>
      </c>
      <c r="G74" s="10"/>
      <c r="H74" s="10">
        <f t="shared" si="2"/>
        <v>12202</v>
      </c>
    </row>
    <row r="75" spans="1:8" ht="13.5">
      <c r="A75" s="10" t="s">
        <v>84</v>
      </c>
      <c r="B75" s="10">
        <v>18936</v>
      </c>
      <c r="C75" s="10"/>
      <c r="D75" s="10">
        <v>0</v>
      </c>
      <c r="E75" s="10"/>
      <c r="F75" s="10">
        <v>0</v>
      </c>
      <c r="G75" s="10"/>
      <c r="H75" s="10">
        <f t="shared" si="2"/>
        <v>18936</v>
      </c>
    </row>
    <row r="76" spans="1:8" ht="13.5">
      <c r="A76" s="10" t="s">
        <v>100</v>
      </c>
      <c r="B76" s="10">
        <v>17888</v>
      </c>
      <c r="C76" s="10"/>
      <c r="D76" s="10">
        <v>57392</v>
      </c>
      <c r="E76" s="10"/>
      <c r="F76" s="10">
        <v>8069</v>
      </c>
      <c r="G76" s="10"/>
      <c r="H76" s="10">
        <f t="shared" si="2"/>
        <v>67211</v>
      </c>
    </row>
    <row r="77" spans="1:8" ht="13.5">
      <c r="A77" s="10" t="s">
        <v>101</v>
      </c>
      <c r="B77" s="10">
        <v>19520</v>
      </c>
      <c r="C77" s="10"/>
      <c r="D77" s="10">
        <v>3904</v>
      </c>
      <c r="E77" s="10"/>
      <c r="F77" s="10">
        <v>0</v>
      </c>
      <c r="G77" s="10"/>
      <c r="H77" s="10">
        <f t="shared" si="2"/>
        <v>23424</v>
      </c>
    </row>
    <row r="78" spans="1:8" ht="13.5">
      <c r="A78" s="10" t="s">
        <v>85</v>
      </c>
      <c r="B78" s="10">
        <v>33168</v>
      </c>
      <c r="C78" s="10"/>
      <c r="D78" s="10">
        <v>5726</v>
      </c>
      <c r="E78" s="10"/>
      <c r="F78" s="10">
        <v>3715</v>
      </c>
      <c r="G78" s="10"/>
      <c r="H78" s="10">
        <f t="shared" si="2"/>
        <v>35179</v>
      </c>
    </row>
    <row r="79" spans="1:8" ht="13.5">
      <c r="A79" s="10" t="s">
        <v>86</v>
      </c>
      <c r="B79" s="12">
        <v>731757</v>
      </c>
      <c r="C79" s="12"/>
      <c r="D79" s="12">
        <v>200000</v>
      </c>
      <c r="E79" s="12"/>
      <c r="F79" s="12">
        <v>0</v>
      </c>
      <c r="G79" s="12"/>
      <c r="H79" s="12">
        <f t="shared" si="2"/>
        <v>931757</v>
      </c>
    </row>
    <row r="80" spans="1:8" ht="13.5">
      <c r="A80" s="10" t="s">
        <v>87</v>
      </c>
      <c r="B80" s="12">
        <v>1736213</v>
      </c>
      <c r="C80" s="12"/>
      <c r="D80" s="12">
        <v>250000</v>
      </c>
      <c r="E80" s="12"/>
      <c r="F80" s="12">
        <v>24852</v>
      </c>
      <c r="G80" s="12"/>
      <c r="H80" s="12">
        <f t="shared" si="2"/>
        <v>1961361</v>
      </c>
    </row>
    <row r="81" spans="1:8" ht="13.5">
      <c r="A81" s="10" t="s">
        <v>119</v>
      </c>
      <c r="B81" s="12">
        <v>240278</v>
      </c>
      <c r="C81" s="12"/>
      <c r="D81" s="12">
        <v>124910</v>
      </c>
      <c r="E81" s="12"/>
      <c r="F81" s="12">
        <v>20550</v>
      </c>
      <c r="G81" s="12"/>
      <c r="H81" s="12">
        <f t="shared" si="2"/>
        <v>344638</v>
      </c>
    </row>
    <row r="82" spans="1:8" ht="13.5">
      <c r="A82" s="10" t="s">
        <v>88</v>
      </c>
      <c r="B82" s="10">
        <v>66201</v>
      </c>
      <c r="C82" s="10"/>
      <c r="D82" s="10">
        <v>20270</v>
      </c>
      <c r="E82" s="10"/>
      <c r="F82" s="10">
        <v>0</v>
      </c>
      <c r="G82" s="10"/>
      <c r="H82" s="10">
        <f t="shared" si="2"/>
        <v>86471</v>
      </c>
    </row>
    <row r="83" spans="1:8" ht="13.5">
      <c r="A83" s="10" t="s">
        <v>80</v>
      </c>
      <c r="B83" s="18">
        <f>SUM(B69:B82)</f>
        <v>3566171</v>
      </c>
      <c r="C83" s="12">
        <f>SUM(C69:C82)</f>
        <v>0</v>
      </c>
      <c r="D83" s="18">
        <f>SUM(D69:D82)</f>
        <v>933203</v>
      </c>
      <c r="E83" s="12">
        <f>SUM(E69:E82)</f>
        <v>0</v>
      </c>
      <c r="F83" s="18">
        <f>SUM(F69:F82)</f>
        <v>154508</v>
      </c>
      <c r="G83" s="12"/>
      <c r="H83" s="18">
        <f>SUM(H69:H82)</f>
        <v>4344866</v>
      </c>
    </row>
    <row r="84" spans="1:8" ht="13.5">
      <c r="A84" s="10" t="s">
        <v>20</v>
      </c>
      <c r="B84" s="10"/>
      <c r="C84" s="10"/>
      <c r="D84" s="10"/>
      <c r="E84" s="10"/>
      <c r="F84" s="10"/>
      <c r="G84" s="10"/>
      <c r="H84" s="10"/>
    </row>
    <row r="85" spans="1:8" ht="13.5">
      <c r="A85" s="10" t="s">
        <v>21</v>
      </c>
      <c r="B85" s="10"/>
      <c r="C85" s="10"/>
      <c r="D85" s="10"/>
      <c r="E85" s="10"/>
      <c r="F85" s="10"/>
      <c r="G85" s="10"/>
      <c r="H85" s="10"/>
    </row>
    <row r="86" spans="1:8" ht="13.5">
      <c r="A86" s="10" t="s">
        <v>102</v>
      </c>
      <c r="B86" s="10">
        <v>210201</v>
      </c>
      <c r="C86" s="10"/>
      <c r="D86" s="10">
        <v>0</v>
      </c>
      <c r="E86" s="10"/>
      <c r="F86" s="10">
        <f>1632+1</f>
        <v>1633</v>
      </c>
      <c r="G86" s="10"/>
      <c r="H86" s="10">
        <f aca="true" t="shared" si="3" ref="H86:H104">+B86+D86-F86</f>
        <v>208568</v>
      </c>
    </row>
    <row r="87" spans="1:8" ht="13.5">
      <c r="A87" s="10" t="s">
        <v>23</v>
      </c>
      <c r="B87" s="10">
        <v>275964</v>
      </c>
      <c r="C87" s="10"/>
      <c r="D87" s="10">
        <v>975000</v>
      </c>
      <c r="E87" s="10"/>
      <c r="F87" s="10">
        <v>11119</v>
      </c>
      <c r="G87" s="10"/>
      <c r="H87" s="10">
        <f t="shared" si="3"/>
        <v>1239845</v>
      </c>
    </row>
    <row r="88" spans="1:8" ht="13.5">
      <c r="A88" s="10" t="s">
        <v>121</v>
      </c>
      <c r="B88" s="10">
        <v>96500</v>
      </c>
      <c r="C88" s="10"/>
      <c r="D88" s="10">
        <v>0</v>
      </c>
      <c r="E88" s="10"/>
      <c r="F88" s="10">
        <v>0</v>
      </c>
      <c r="G88" s="10"/>
      <c r="H88" s="10">
        <f t="shared" si="3"/>
        <v>96500</v>
      </c>
    </row>
    <row r="89" spans="1:8" ht="13.5">
      <c r="A89" s="10" t="s">
        <v>24</v>
      </c>
      <c r="B89" s="10">
        <v>300000</v>
      </c>
      <c r="C89" s="10"/>
      <c r="D89" s="10">
        <v>0</v>
      </c>
      <c r="E89" s="10"/>
      <c r="F89" s="10">
        <v>0</v>
      </c>
      <c r="G89" s="10"/>
      <c r="H89" s="10">
        <f t="shared" si="3"/>
        <v>300000</v>
      </c>
    </row>
    <row r="90" spans="1:8" ht="13.5">
      <c r="A90" s="10" t="s">
        <v>189</v>
      </c>
      <c r="B90" s="10">
        <v>0</v>
      </c>
      <c r="C90" s="10"/>
      <c r="D90" s="10">
        <v>5000000</v>
      </c>
      <c r="E90" s="10"/>
      <c r="F90" s="10">
        <v>0</v>
      </c>
      <c r="G90" s="10"/>
      <c r="H90" s="10">
        <f t="shared" si="3"/>
        <v>5000000</v>
      </c>
    </row>
    <row r="91" spans="1:8" ht="13.5">
      <c r="A91" s="10" t="s">
        <v>25</v>
      </c>
      <c r="B91" s="10">
        <v>128509</v>
      </c>
      <c r="C91" s="10"/>
      <c r="D91" s="10">
        <v>0</v>
      </c>
      <c r="E91" s="10"/>
      <c r="F91" s="10">
        <v>0</v>
      </c>
      <c r="G91" s="10"/>
      <c r="H91" s="10">
        <f t="shared" si="3"/>
        <v>128509</v>
      </c>
    </row>
    <row r="92" spans="1:8" ht="13.5">
      <c r="A92" s="10" t="s">
        <v>107</v>
      </c>
      <c r="B92" s="10">
        <v>222294</v>
      </c>
      <c r="C92" s="10"/>
      <c r="D92" s="10">
        <v>0</v>
      </c>
      <c r="E92" s="10"/>
      <c r="F92" s="10">
        <v>0</v>
      </c>
      <c r="G92" s="10"/>
      <c r="H92" s="10">
        <f t="shared" si="3"/>
        <v>222294</v>
      </c>
    </row>
    <row r="93" spans="1:8" ht="13.5">
      <c r="A93" s="10" t="s">
        <v>32</v>
      </c>
      <c r="B93" s="10">
        <v>8035</v>
      </c>
      <c r="C93" s="10"/>
      <c r="D93" s="10">
        <v>0</v>
      </c>
      <c r="E93" s="10"/>
      <c r="F93" s="10">
        <v>0</v>
      </c>
      <c r="G93" s="10"/>
      <c r="H93" s="10">
        <f t="shared" si="3"/>
        <v>8035</v>
      </c>
    </row>
    <row r="94" spans="1:8" ht="13.5">
      <c r="A94" s="10" t="s">
        <v>122</v>
      </c>
      <c r="B94" s="10">
        <v>300000</v>
      </c>
      <c r="C94" s="10"/>
      <c r="D94" s="10">
        <v>0</v>
      </c>
      <c r="E94" s="10"/>
      <c r="F94" s="10">
        <v>0</v>
      </c>
      <c r="G94" s="10"/>
      <c r="H94" s="10">
        <f t="shared" si="3"/>
        <v>300000</v>
      </c>
    </row>
    <row r="95" spans="1:8" ht="13.5">
      <c r="A95" s="10" t="s">
        <v>33</v>
      </c>
      <c r="B95" s="10">
        <v>2453150</v>
      </c>
      <c r="C95" s="10"/>
      <c r="D95" s="10">
        <v>0</v>
      </c>
      <c r="E95" s="10"/>
      <c r="F95" s="10">
        <f>361921-1</f>
        <v>361920</v>
      </c>
      <c r="G95" s="10"/>
      <c r="H95" s="10">
        <f t="shared" si="3"/>
        <v>2091230</v>
      </c>
    </row>
    <row r="96" spans="1:8" ht="13.5">
      <c r="A96" s="10" t="s">
        <v>34</v>
      </c>
      <c r="B96" s="10">
        <v>41090</v>
      </c>
      <c r="C96" s="10"/>
      <c r="D96" s="10">
        <v>0</v>
      </c>
      <c r="E96" s="10"/>
      <c r="F96" s="10">
        <v>0</v>
      </c>
      <c r="G96" s="10"/>
      <c r="H96" s="10">
        <f t="shared" si="3"/>
        <v>41090</v>
      </c>
    </row>
    <row r="97" spans="1:8" ht="13.5">
      <c r="A97" s="10" t="s">
        <v>35</v>
      </c>
      <c r="B97" s="10">
        <v>31400</v>
      </c>
      <c r="C97" s="10"/>
      <c r="D97" s="10">
        <v>0</v>
      </c>
      <c r="E97" s="10"/>
      <c r="F97" s="10">
        <f>18968+1</f>
        <v>18969</v>
      </c>
      <c r="G97" s="10"/>
      <c r="H97" s="10">
        <f t="shared" si="3"/>
        <v>12431</v>
      </c>
    </row>
    <row r="98" spans="1:8" ht="13.5">
      <c r="A98" s="10" t="s">
        <v>36</v>
      </c>
      <c r="B98" s="10">
        <v>1143307</v>
      </c>
      <c r="C98" s="10"/>
      <c r="D98" s="10">
        <v>-52786</v>
      </c>
      <c r="E98" s="10"/>
      <c r="F98" s="10">
        <v>36451</v>
      </c>
      <c r="G98" s="10"/>
      <c r="H98" s="10">
        <f t="shared" si="3"/>
        <v>1054070</v>
      </c>
    </row>
    <row r="99" spans="1:8" ht="13.5">
      <c r="A99" s="10" t="s">
        <v>128</v>
      </c>
      <c r="B99" s="10">
        <v>474968</v>
      </c>
      <c r="C99" s="10"/>
      <c r="D99" s="10">
        <v>0</v>
      </c>
      <c r="E99" s="10"/>
      <c r="F99" s="10">
        <v>30209</v>
      </c>
      <c r="G99" s="10"/>
      <c r="H99" s="10">
        <f t="shared" si="3"/>
        <v>444759</v>
      </c>
    </row>
    <row r="100" spans="1:8" ht="13.5">
      <c r="A100" s="10" t="s">
        <v>190</v>
      </c>
      <c r="B100" s="10">
        <v>0</v>
      </c>
      <c r="C100" s="10"/>
      <c r="D100" s="10">
        <v>640000</v>
      </c>
      <c r="E100" s="10"/>
      <c r="F100" s="10">
        <v>0</v>
      </c>
      <c r="G100" s="10"/>
      <c r="H100" s="10">
        <f t="shared" si="3"/>
        <v>640000</v>
      </c>
    </row>
    <row r="101" spans="1:8" ht="13.5">
      <c r="A101" s="10" t="s">
        <v>26</v>
      </c>
      <c r="B101" s="10">
        <v>208601</v>
      </c>
      <c r="C101" s="10"/>
      <c r="D101" s="10">
        <v>0</v>
      </c>
      <c r="E101" s="10"/>
      <c r="F101" s="10">
        <v>14312</v>
      </c>
      <c r="G101" s="10"/>
      <c r="H101" s="10">
        <f t="shared" si="3"/>
        <v>194289</v>
      </c>
    </row>
    <row r="102" spans="1:8" ht="13.5">
      <c r="A102" s="10" t="s">
        <v>27</v>
      </c>
      <c r="B102" s="10">
        <v>342616</v>
      </c>
      <c r="C102" s="10"/>
      <c r="D102" s="10">
        <v>82047</v>
      </c>
      <c r="E102" s="10"/>
      <c r="F102" s="10">
        <v>249731</v>
      </c>
      <c r="G102" s="10"/>
      <c r="H102" s="10">
        <f t="shared" si="3"/>
        <v>174932</v>
      </c>
    </row>
    <row r="103" spans="1:8" ht="13.5">
      <c r="A103" s="10" t="s">
        <v>191</v>
      </c>
      <c r="B103" s="10">
        <v>111216</v>
      </c>
      <c r="C103" s="10"/>
      <c r="D103" s="10">
        <v>50000</v>
      </c>
      <c r="E103" s="10"/>
      <c r="F103" s="10">
        <v>5847</v>
      </c>
      <c r="G103" s="10"/>
      <c r="H103" s="10">
        <f t="shared" si="3"/>
        <v>155369</v>
      </c>
    </row>
    <row r="104" spans="1:8" ht="13.5">
      <c r="A104" s="10" t="s">
        <v>123</v>
      </c>
      <c r="B104" s="10">
        <v>460012</v>
      </c>
      <c r="C104" s="10"/>
      <c r="D104" s="10">
        <v>341038</v>
      </c>
      <c r="E104" s="10"/>
      <c r="F104" s="10">
        <v>237125</v>
      </c>
      <c r="G104" s="10"/>
      <c r="H104" s="10">
        <f t="shared" si="3"/>
        <v>563925</v>
      </c>
    </row>
    <row r="105" spans="1:8" ht="13.5">
      <c r="A105" s="10" t="s">
        <v>93</v>
      </c>
      <c r="B105" s="10">
        <v>1340</v>
      </c>
      <c r="C105" s="10"/>
      <c r="D105" s="10">
        <v>0</v>
      </c>
      <c r="E105" s="10"/>
      <c r="F105" s="10">
        <v>0</v>
      </c>
      <c r="G105" s="10"/>
      <c r="H105" s="10">
        <f aca="true" t="shared" si="4" ref="H105:H120">+B105+D105-F105</f>
        <v>1340</v>
      </c>
    </row>
    <row r="106" spans="1:8" ht="13.5">
      <c r="A106" s="10" t="s">
        <v>112</v>
      </c>
      <c r="B106" s="10">
        <v>300000</v>
      </c>
      <c r="C106" s="10"/>
      <c r="D106" s="10">
        <v>0</v>
      </c>
      <c r="E106" s="10"/>
      <c r="F106" s="10">
        <v>0</v>
      </c>
      <c r="G106" s="10"/>
      <c r="H106" s="10">
        <f t="shared" si="4"/>
        <v>300000</v>
      </c>
    </row>
    <row r="107" spans="1:8" ht="13.5">
      <c r="A107" s="10" t="s">
        <v>28</v>
      </c>
      <c r="B107" s="10">
        <v>963661</v>
      </c>
      <c r="C107" s="10"/>
      <c r="D107" s="10">
        <v>350000</v>
      </c>
      <c r="E107" s="10"/>
      <c r="F107" s="10">
        <v>149689</v>
      </c>
      <c r="G107" s="10"/>
      <c r="H107" s="10">
        <f t="shared" si="4"/>
        <v>1163972</v>
      </c>
    </row>
    <row r="108" spans="1:8" ht="13.5">
      <c r="A108" s="10" t="s">
        <v>193</v>
      </c>
      <c r="B108" s="10">
        <v>0</v>
      </c>
      <c r="C108" s="10"/>
      <c r="D108" s="10">
        <v>350000</v>
      </c>
      <c r="E108" s="10"/>
      <c r="F108" s="10">
        <v>0</v>
      </c>
      <c r="G108" s="10"/>
      <c r="H108" s="10">
        <f t="shared" si="4"/>
        <v>350000</v>
      </c>
    </row>
    <row r="109" spans="1:8" ht="13.5">
      <c r="A109" s="10" t="s">
        <v>124</v>
      </c>
      <c r="B109" s="10">
        <v>834048</v>
      </c>
      <c r="C109" s="10"/>
      <c r="D109" s="10">
        <v>350000</v>
      </c>
      <c r="E109" s="10"/>
      <c r="F109" s="10">
        <v>128736</v>
      </c>
      <c r="G109" s="10"/>
      <c r="H109" s="10">
        <f>+B109+D109-F109</f>
        <v>1055312</v>
      </c>
    </row>
    <row r="110" spans="1:8" ht="13.5">
      <c r="A110" s="10" t="s">
        <v>105</v>
      </c>
      <c r="B110" s="10">
        <v>22747</v>
      </c>
      <c r="C110" s="10"/>
      <c r="D110" s="10">
        <v>0</v>
      </c>
      <c r="E110" s="10"/>
      <c r="F110" s="10">
        <v>0</v>
      </c>
      <c r="G110" s="10"/>
      <c r="H110" s="10">
        <f t="shared" si="4"/>
        <v>22747</v>
      </c>
    </row>
    <row r="111" spans="1:8" ht="13.5">
      <c r="A111" s="10" t="s">
        <v>91</v>
      </c>
      <c r="B111" s="10">
        <v>1150587</v>
      </c>
      <c r="C111" s="10"/>
      <c r="D111" s="10">
        <v>1700000</v>
      </c>
      <c r="E111" s="10"/>
      <c r="F111" s="10">
        <v>335855.25</v>
      </c>
      <c r="G111" s="10"/>
      <c r="H111" s="10">
        <f t="shared" si="4"/>
        <v>2514731.75</v>
      </c>
    </row>
    <row r="112" spans="1:8" ht="13.5">
      <c r="A112" s="10" t="s">
        <v>194</v>
      </c>
      <c r="B112" s="10">
        <v>0</v>
      </c>
      <c r="C112" s="10"/>
      <c r="D112" s="10">
        <v>175000</v>
      </c>
      <c r="E112" s="10"/>
      <c r="F112" s="10">
        <v>175000</v>
      </c>
      <c r="G112" s="10"/>
      <c r="H112" s="10">
        <f t="shared" si="4"/>
        <v>0</v>
      </c>
    </row>
    <row r="113" spans="1:8" ht="13.5">
      <c r="A113" s="10" t="s">
        <v>125</v>
      </c>
      <c r="B113" s="10">
        <v>13048</v>
      </c>
      <c r="C113" s="10"/>
      <c r="D113" s="10">
        <v>10000</v>
      </c>
      <c r="E113" s="10"/>
      <c r="F113" s="10">
        <v>10163</v>
      </c>
      <c r="G113" s="10"/>
      <c r="H113" s="10">
        <f t="shared" si="4"/>
        <v>12885</v>
      </c>
    </row>
    <row r="114" spans="1:8" ht="13.5">
      <c r="A114" s="10" t="s">
        <v>146</v>
      </c>
      <c r="B114" s="10">
        <v>200000</v>
      </c>
      <c r="C114" s="10"/>
      <c r="D114" s="10">
        <v>800000</v>
      </c>
      <c r="E114" s="10"/>
      <c r="F114" s="10">
        <v>256807</v>
      </c>
      <c r="G114" s="10"/>
      <c r="H114" s="10">
        <f t="shared" si="4"/>
        <v>743193</v>
      </c>
    </row>
    <row r="115" spans="1:8" ht="13.5">
      <c r="A115" s="10" t="s">
        <v>29</v>
      </c>
      <c r="B115" s="10">
        <v>209324</v>
      </c>
      <c r="C115" s="10"/>
      <c r="D115" s="10">
        <v>0</v>
      </c>
      <c r="E115" s="10"/>
      <c r="F115" s="10">
        <v>173872</v>
      </c>
      <c r="G115" s="10"/>
      <c r="H115" s="10">
        <f t="shared" si="4"/>
        <v>35452</v>
      </c>
    </row>
    <row r="116" spans="1:8" ht="13.5">
      <c r="A116" s="10" t="s">
        <v>92</v>
      </c>
      <c r="B116" s="10">
        <v>1441690</v>
      </c>
      <c r="C116" s="10"/>
      <c r="D116" s="10">
        <v>0</v>
      </c>
      <c r="E116" s="10"/>
      <c r="F116" s="10">
        <v>851462</v>
      </c>
      <c r="G116" s="10"/>
      <c r="H116" s="10">
        <f t="shared" si="4"/>
        <v>590228</v>
      </c>
    </row>
    <row r="117" spans="1:8" ht="13.5">
      <c r="A117" s="10" t="s">
        <v>148</v>
      </c>
      <c r="B117" s="10">
        <v>1949284</v>
      </c>
      <c r="C117" s="10"/>
      <c r="D117" s="10">
        <v>-1200000</v>
      </c>
      <c r="E117" s="10"/>
      <c r="F117" s="10">
        <v>17980</v>
      </c>
      <c r="G117" s="10"/>
      <c r="H117" s="10">
        <f>+B117+D117-F117</f>
        <v>731304</v>
      </c>
    </row>
    <row r="118" spans="1:8" ht="13.5">
      <c r="A118" s="10" t="s">
        <v>176</v>
      </c>
      <c r="B118" s="10">
        <v>0</v>
      </c>
      <c r="C118" s="10"/>
      <c r="D118" s="10">
        <v>334639</v>
      </c>
      <c r="E118" s="10"/>
      <c r="F118" s="10">
        <v>0</v>
      </c>
      <c r="G118" s="10"/>
      <c r="H118" s="10">
        <f>+B118+D118-F118</f>
        <v>334639</v>
      </c>
    </row>
    <row r="119" spans="1:8" ht="13.5">
      <c r="A119" s="10" t="s">
        <v>192</v>
      </c>
      <c r="B119" s="10">
        <v>830403</v>
      </c>
      <c r="C119" s="10"/>
      <c r="D119" s="10">
        <v>890000</v>
      </c>
      <c r="E119" s="10"/>
      <c r="F119" s="10">
        <v>374914</v>
      </c>
      <c r="G119" s="10"/>
      <c r="H119" s="10">
        <f>+B119+D119-F119</f>
        <v>1345489</v>
      </c>
    </row>
    <row r="120" spans="1:8" ht="13.5">
      <c r="A120" s="10" t="s">
        <v>147</v>
      </c>
      <c r="B120" s="10">
        <v>73500</v>
      </c>
      <c r="C120" s="10"/>
      <c r="D120" s="10">
        <v>0</v>
      </c>
      <c r="E120" s="10"/>
      <c r="F120" s="10">
        <v>73500</v>
      </c>
      <c r="G120" s="10"/>
      <c r="H120" s="10">
        <f t="shared" si="4"/>
        <v>0</v>
      </c>
    </row>
    <row r="121" spans="1:8" ht="13.5">
      <c r="A121" s="10" t="s">
        <v>95</v>
      </c>
      <c r="B121" s="10"/>
      <c r="C121" s="10"/>
      <c r="D121" s="10"/>
      <c r="E121" s="10"/>
      <c r="F121" s="10"/>
      <c r="G121" s="10"/>
      <c r="H121" s="10"/>
    </row>
    <row r="122" spans="1:8" ht="13.5">
      <c r="A122" s="10" t="s">
        <v>94</v>
      </c>
      <c r="B122" s="10">
        <v>14603</v>
      </c>
      <c r="C122" s="10"/>
      <c r="D122" s="10">
        <v>1290304</v>
      </c>
      <c r="E122" s="10"/>
      <c r="F122" s="10">
        <v>412462</v>
      </c>
      <c r="G122" s="10"/>
      <c r="H122" s="10">
        <f>+B122+D122-F122</f>
        <v>892445</v>
      </c>
    </row>
    <row r="123" spans="1:8" ht="13.5">
      <c r="A123" s="10" t="s">
        <v>159</v>
      </c>
      <c r="B123" s="10">
        <v>279613</v>
      </c>
      <c r="C123" s="9"/>
      <c r="D123" s="10">
        <v>400000</v>
      </c>
      <c r="E123" s="9"/>
      <c r="F123" s="10">
        <v>0</v>
      </c>
      <c r="G123" s="9"/>
      <c r="H123" s="10">
        <f>+B123+D123-F123</f>
        <v>679613</v>
      </c>
    </row>
    <row r="124" spans="1:8" ht="13.5">
      <c r="A124" s="10" t="s">
        <v>30</v>
      </c>
      <c r="B124" s="10">
        <v>692199</v>
      </c>
      <c r="C124" s="10"/>
      <c r="D124" s="10">
        <v>-310000</v>
      </c>
      <c r="E124" s="10"/>
      <c r="F124" s="10">
        <v>0</v>
      </c>
      <c r="G124" s="10"/>
      <c r="H124" s="10">
        <f>+B124+D124-F124</f>
        <v>382199</v>
      </c>
    </row>
    <row r="125" spans="1:8" ht="13.5">
      <c r="A125" s="10" t="s">
        <v>195</v>
      </c>
      <c r="B125" s="10">
        <v>351450</v>
      </c>
      <c r="C125" s="10"/>
      <c r="D125" s="10">
        <v>250000</v>
      </c>
      <c r="E125" s="10"/>
      <c r="F125" s="10">
        <v>80846</v>
      </c>
      <c r="G125" s="10"/>
      <c r="H125" s="10">
        <f>+B125+D125-F125</f>
        <v>520604</v>
      </c>
    </row>
    <row r="126" spans="1:8" ht="13.5">
      <c r="A126" s="10" t="s">
        <v>31</v>
      </c>
      <c r="B126" s="10" t="s">
        <v>2</v>
      </c>
      <c r="C126" s="10"/>
      <c r="D126" s="10"/>
      <c r="E126" s="10"/>
      <c r="F126" s="10"/>
      <c r="G126" s="10"/>
      <c r="H126" s="10" t="s">
        <v>2</v>
      </c>
    </row>
    <row r="127" spans="1:8" ht="13.5">
      <c r="A127" s="10" t="s">
        <v>38</v>
      </c>
      <c r="B127" s="10">
        <v>1013</v>
      </c>
      <c r="C127" s="10"/>
      <c r="D127" s="10">
        <v>204000</v>
      </c>
      <c r="E127" s="10"/>
      <c r="F127" s="10">
        <f>1052+1</f>
        <v>1053</v>
      </c>
      <c r="G127" s="10"/>
      <c r="H127" s="10">
        <f>B127+D127-F127</f>
        <v>203960</v>
      </c>
    </row>
    <row r="128" spans="1:8" ht="13.5">
      <c r="A128" s="10" t="s">
        <v>39</v>
      </c>
      <c r="B128" s="10">
        <v>65000</v>
      </c>
      <c r="C128" s="10"/>
      <c r="D128" s="10">
        <v>102828</v>
      </c>
      <c r="E128" s="10"/>
      <c r="F128" s="10">
        <v>78682</v>
      </c>
      <c r="G128" s="10"/>
      <c r="H128" s="10">
        <f aca="true" t="shared" si="5" ref="H128:H135">+B128+D128-F128</f>
        <v>89146</v>
      </c>
    </row>
    <row r="129" spans="1:8" ht="13.5">
      <c r="A129" s="10" t="s">
        <v>40</v>
      </c>
      <c r="B129" s="10">
        <v>180182</v>
      </c>
      <c r="C129" s="10"/>
      <c r="D129" s="10">
        <v>-83064</v>
      </c>
      <c r="E129" s="10"/>
      <c r="F129" s="10">
        <v>-114</v>
      </c>
      <c r="G129" s="10"/>
      <c r="H129" s="10">
        <f t="shared" si="5"/>
        <v>97232</v>
      </c>
    </row>
    <row r="130" spans="1:8" ht="13.5">
      <c r="A130" s="10" t="s">
        <v>41</v>
      </c>
      <c r="B130" s="10">
        <v>190908</v>
      </c>
      <c r="C130" s="10"/>
      <c r="D130" s="10">
        <f>-13292+1</f>
        <v>-13291</v>
      </c>
      <c r="E130" s="10"/>
      <c r="F130" s="10">
        <v>96708</v>
      </c>
      <c r="G130" s="10"/>
      <c r="H130" s="10">
        <f t="shared" si="5"/>
        <v>80909</v>
      </c>
    </row>
    <row r="131" spans="1:8" ht="13.5">
      <c r="A131" s="10" t="s">
        <v>42</v>
      </c>
      <c r="B131" s="10">
        <v>526419</v>
      </c>
      <c r="C131" s="10"/>
      <c r="D131" s="10">
        <v>882631</v>
      </c>
      <c r="E131" s="10"/>
      <c r="F131" s="10">
        <v>351817</v>
      </c>
      <c r="G131" s="10"/>
      <c r="H131" s="10">
        <f t="shared" si="5"/>
        <v>1057233</v>
      </c>
    </row>
    <row r="132" spans="1:8" ht="13.5">
      <c r="A132" s="10" t="s">
        <v>43</v>
      </c>
      <c r="B132" s="10">
        <v>268253</v>
      </c>
      <c r="C132" s="10"/>
      <c r="D132" s="10">
        <v>470764</v>
      </c>
      <c r="E132" s="10"/>
      <c r="F132" s="10">
        <v>172781</v>
      </c>
      <c r="G132" s="10"/>
      <c r="H132" s="10">
        <f t="shared" si="5"/>
        <v>566236</v>
      </c>
    </row>
    <row r="133" spans="1:8" ht="13.5">
      <c r="A133" s="10" t="s">
        <v>76</v>
      </c>
      <c r="B133" s="10">
        <v>54012</v>
      </c>
      <c r="C133" s="10"/>
      <c r="D133" s="10">
        <v>300000</v>
      </c>
      <c r="E133" s="10"/>
      <c r="F133" s="10">
        <v>0</v>
      </c>
      <c r="G133" s="10"/>
      <c r="H133" s="10">
        <f t="shared" si="5"/>
        <v>354012</v>
      </c>
    </row>
    <row r="134" spans="1:8" ht="13.5">
      <c r="A134" s="10" t="s">
        <v>44</v>
      </c>
      <c r="B134" s="10">
        <v>82876</v>
      </c>
      <c r="C134" s="10"/>
      <c r="D134" s="10">
        <v>514175</v>
      </c>
      <c r="E134" s="10"/>
      <c r="F134" s="10">
        <v>423299</v>
      </c>
      <c r="G134" s="10"/>
      <c r="H134" s="10">
        <f t="shared" si="5"/>
        <v>173752</v>
      </c>
    </row>
    <row r="135" spans="1:8" ht="13.5">
      <c r="A135" s="10" t="s">
        <v>96</v>
      </c>
      <c r="B135" s="10">
        <v>245152</v>
      </c>
      <c r="C135" s="10"/>
      <c r="D135" s="10">
        <v>0</v>
      </c>
      <c r="E135" s="10"/>
      <c r="F135" s="10">
        <v>208143</v>
      </c>
      <c r="G135" s="10"/>
      <c r="H135" s="10">
        <f t="shared" si="5"/>
        <v>37009</v>
      </c>
    </row>
    <row r="136" spans="1:8" ht="13.5">
      <c r="A136" s="10" t="s">
        <v>108</v>
      </c>
      <c r="B136" s="10">
        <v>100000</v>
      </c>
      <c r="C136" s="10"/>
      <c r="D136" s="10">
        <f>101+330000</f>
        <v>330101</v>
      </c>
      <c r="E136" s="10"/>
      <c r="F136" s="10">
        <v>65139</v>
      </c>
      <c r="G136" s="10"/>
      <c r="H136" s="10">
        <f>B136+D136-F136</f>
        <v>364962</v>
      </c>
    </row>
    <row r="137" spans="1:8" ht="13.5">
      <c r="A137" s="10" t="s">
        <v>45</v>
      </c>
      <c r="B137" s="10">
        <v>184688</v>
      </c>
      <c r="C137" s="10"/>
      <c r="D137" s="10">
        <v>45246</v>
      </c>
      <c r="E137" s="10"/>
      <c r="F137" s="10">
        <f>106827-1</f>
        <v>106826</v>
      </c>
      <c r="G137" s="10"/>
      <c r="H137" s="10">
        <f aca="true" t="shared" si="6" ref="H137:H145">+B137+D137-F137</f>
        <v>123108</v>
      </c>
    </row>
    <row r="138" spans="1:8" ht="13.5">
      <c r="A138" s="10" t="s">
        <v>46</v>
      </c>
      <c r="B138" s="10">
        <v>825781</v>
      </c>
      <c r="C138" s="10"/>
      <c r="D138" s="10">
        <f>91422+1</f>
        <v>91423</v>
      </c>
      <c r="E138" s="10"/>
      <c r="F138" s="10">
        <v>719958</v>
      </c>
      <c r="G138" s="10"/>
      <c r="H138" s="10">
        <f t="shared" si="6"/>
        <v>197246</v>
      </c>
    </row>
    <row r="139" spans="1:8" ht="13.5">
      <c r="A139" s="10" t="s">
        <v>127</v>
      </c>
      <c r="B139" s="10">
        <v>484941</v>
      </c>
      <c r="C139" s="10"/>
      <c r="D139" s="10">
        <v>953565</v>
      </c>
      <c r="E139" s="10"/>
      <c r="F139" s="10">
        <v>247355</v>
      </c>
      <c r="G139" s="10"/>
      <c r="H139" s="10">
        <f t="shared" si="6"/>
        <v>1191151</v>
      </c>
    </row>
    <row r="140" spans="1:8" ht="13.5">
      <c r="A140" s="10" t="s">
        <v>55</v>
      </c>
      <c r="B140" s="10">
        <v>0</v>
      </c>
      <c r="C140" s="10"/>
      <c r="D140" s="10">
        <v>160</v>
      </c>
      <c r="E140" s="10"/>
      <c r="F140" s="10">
        <v>160</v>
      </c>
      <c r="G140" s="10"/>
      <c r="H140" s="10">
        <f t="shared" si="6"/>
        <v>0</v>
      </c>
    </row>
    <row r="141" spans="1:8" ht="13.5">
      <c r="A141" s="10" t="s">
        <v>78</v>
      </c>
      <c r="B141" s="10">
        <v>527767</v>
      </c>
      <c r="C141" s="10"/>
      <c r="D141" s="10">
        <v>-9967</v>
      </c>
      <c r="E141" s="10"/>
      <c r="F141" s="10">
        <v>285347</v>
      </c>
      <c r="G141" s="10"/>
      <c r="H141" s="10">
        <f t="shared" si="6"/>
        <v>232453</v>
      </c>
    </row>
    <row r="142" spans="1:8" ht="13.5">
      <c r="A142" s="10" t="s">
        <v>109</v>
      </c>
      <c r="B142" s="10">
        <f>1084623+1923</f>
        <v>1086546</v>
      </c>
      <c r="C142" s="10"/>
      <c r="D142" s="10">
        <f>30000+728696+18077</f>
        <v>776773</v>
      </c>
      <c r="E142" s="10"/>
      <c r="F142" s="10">
        <v>120947</v>
      </c>
      <c r="G142" s="10"/>
      <c r="H142" s="10">
        <f t="shared" si="6"/>
        <v>1742372</v>
      </c>
    </row>
    <row r="143" spans="1:8" ht="13.5">
      <c r="A143" s="10" t="s">
        <v>177</v>
      </c>
      <c r="B143" s="10">
        <v>0</v>
      </c>
      <c r="C143" s="10"/>
      <c r="D143" s="10">
        <v>10000</v>
      </c>
      <c r="E143" s="10"/>
      <c r="F143" s="10">
        <v>0</v>
      </c>
      <c r="G143" s="10"/>
      <c r="H143" s="10">
        <f t="shared" si="6"/>
        <v>10000</v>
      </c>
    </row>
    <row r="144" spans="1:8" ht="13.5">
      <c r="A144" s="10" t="s">
        <v>196</v>
      </c>
      <c r="B144" s="10">
        <v>0</v>
      </c>
      <c r="C144" s="10"/>
      <c r="D144" s="10">
        <v>1000000</v>
      </c>
      <c r="E144" s="10"/>
      <c r="F144" s="10">
        <v>0</v>
      </c>
      <c r="G144" s="10"/>
      <c r="H144" s="10">
        <f t="shared" si="6"/>
        <v>1000000</v>
      </c>
    </row>
    <row r="145" spans="1:8" ht="13.5">
      <c r="A145" s="10" t="s">
        <v>48</v>
      </c>
      <c r="B145" s="10">
        <v>278667</v>
      </c>
      <c r="C145" s="10"/>
      <c r="D145" s="10">
        <v>300000</v>
      </c>
      <c r="E145" s="10"/>
      <c r="F145" s="10">
        <v>47272</v>
      </c>
      <c r="G145" s="10"/>
      <c r="H145" s="10">
        <f t="shared" si="6"/>
        <v>531395</v>
      </c>
    </row>
    <row r="146" spans="1:8" ht="13.5">
      <c r="A146" s="10" t="s">
        <v>49</v>
      </c>
      <c r="B146" s="10"/>
      <c r="C146" s="10"/>
      <c r="D146" s="10"/>
      <c r="E146" s="10"/>
      <c r="F146" s="10"/>
      <c r="G146" s="10"/>
      <c r="H146" s="10"/>
    </row>
    <row r="147" spans="1:8" ht="13.5">
      <c r="A147" s="10" t="s">
        <v>51</v>
      </c>
      <c r="B147" s="10">
        <v>50842</v>
      </c>
      <c r="C147" s="10"/>
      <c r="D147" s="10">
        <v>48909</v>
      </c>
      <c r="E147" s="10"/>
      <c r="F147" s="10">
        <v>67659</v>
      </c>
      <c r="G147" s="10"/>
      <c r="H147" s="10">
        <f>+B147+D147-F147</f>
        <v>32092</v>
      </c>
    </row>
    <row r="148" spans="1:8" ht="13.5">
      <c r="A148" s="10" t="s">
        <v>106</v>
      </c>
      <c r="B148" s="10"/>
      <c r="C148" s="10"/>
      <c r="D148" s="10"/>
      <c r="E148" s="10"/>
      <c r="F148" s="10"/>
      <c r="G148" s="10"/>
      <c r="H148" s="10"/>
    </row>
    <row r="149" spans="1:8" ht="13.5">
      <c r="A149" s="10" t="s">
        <v>150</v>
      </c>
      <c r="B149" s="10">
        <v>450000</v>
      </c>
      <c r="C149" s="10"/>
      <c r="D149" s="10">
        <v>250000</v>
      </c>
      <c r="E149" s="10"/>
      <c r="F149" s="10">
        <v>246377</v>
      </c>
      <c r="G149" s="10"/>
      <c r="H149" s="10">
        <f>+B149+D149-F149</f>
        <v>453623</v>
      </c>
    </row>
    <row r="150" spans="1:8" ht="13.5">
      <c r="A150" s="10" t="s">
        <v>51</v>
      </c>
      <c r="B150" s="10">
        <v>200403.94999999995</v>
      </c>
      <c r="C150" s="10"/>
      <c r="D150" s="10">
        <f>250000+700000</f>
        <v>950000</v>
      </c>
      <c r="E150" s="10"/>
      <c r="F150" s="10">
        <f>0</f>
        <v>0</v>
      </c>
      <c r="G150" s="10"/>
      <c r="H150" s="10">
        <f>+B150+D150-F150</f>
        <v>1150403.95</v>
      </c>
    </row>
    <row r="151" spans="1:8" ht="13.5">
      <c r="A151" s="10" t="s">
        <v>77</v>
      </c>
      <c r="B151" s="10">
        <v>102570</v>
      </c>
      <c r="C151" s="10"/>
      <c r="D151" s="10">
        <v>0</v>
      </c>
      <c r="E151" s="10"/>
      <c r="F151" s="10">
        <v>10700</v>
      </c>
      <c r="G151" s="10"/>
      <c r="H151" s="10">
        <f>+B151+D151-F151</f>
        <v>91870</v>
      </c>
    </row>
    <row r="152" spans="1:8" ht="13.5">
      <c r="A152" s="10" t="s">
        <v>151</v>
      </c>
      <c r="B152" s="10">
        <v>65634</v>
      </c>
      <c r="C152" s="10"/>
      <c r="D152" s="10">
        <v>0</v>
      </c>
      <c r="E152" s="10"/>
      <c r="F152" s="10">
        <v>0</v>
      </c>
      <c r="G152" s="10"/>
      <c r="H152" s="10">
        <f>+B152+D152-F152</f>
        <v>65634</v>
      </c>
    </row>
    <row r="153" spans="1:8" ht="13.5">
      <c r="A153" s="10" t="s">
        <v>198</v>
      </c>
      <c r="B153" s="10">
        <v>0</v>
      </c>
      <c r="C153" s="10"/>
      <c r="D153" s="10">
        <v>100000</v>
      </c>
      <c r="E153" s="10"/>
      <c r="F153" s="10">
        <v>0</v>
      </c>
      <c r="G153" s="10"/>
      <c r="H153" s="10">
        <f>+B153+D153-F153</f>
        <v>100000</v>
      </c>
    </row>
    <row r="154" spans="1:8" ht="13.5">
      <c r="A154" s="10" t="s">
        <v>145</v>
      </c>
      <c r="B154" s="10"/>
      <c r="C154" s="10"/>
      <c r="D154" s="10"/>
      <c r="E154" s="10"/>
      <c r="F154" s="10"/>
      <c r="G154" s="10"/>
      <c r="H154" s="10"/>
    </row>
    <row r="155" spans="1:8" ht="13.5">
      <c r="A155" s="10" t="s">
        <v>197</v>
      </c>
      <c r="B155" s="10">
        <v>0</v>
      </c>
      <c r="C155" s="10"/>
      <c r="D155" s="10">
        <v>500000</v>
      </c>
      <c r="E155" s="10"/>
      <c r="F155" s="10">
        <v>0</v>
      </c>
      <c r="G155" s="10"/>
      <c r="H155" s="10">
        <f>+B155+D155-F155</f>
        <v>500000</v>
      </c>
    </row>
    <row r="156" spans="1:8" ht="13.5">
      <c r="A156" s="10" t="s">
        <v>37</v>
      </c>
      <c r="B156" s="10">
        <v>1536018</v>
      </c>
      <c r="C156" s="10"/>
      <c r="D156" s="10">
        <v>-278628</v>
      </c>
      <c r="E156" s="10"/>
      <c r="F156" s="10">
        <v>69433</v>
      </c>
      <c r="G156" s="10"/>
      <c r="H156" s="10">
        <f>+B156+D156-F156</f>
        <v>1187957</v>
      </c>
    </row>
    <row r="157" spans="1:8" ht="13.5">
      <c r="A157" s="10" t="s">
        <v>152</v>
      </c>
      <c r="B157" s="10">
        <v>500000</v>
      </c>
      <c r="C157" s="10"/>
      <c r="D157" s="10">
        <v>0</v>
      </c>
      <c r="E157" s="10"/>
      <c r="F157" s="10">
        <v>54908</v>
      </c>
      <c r="G157" s="10"/>
      <c r="H157" s="10">
        <f>+B157+D157-F157</f>
        <v>445092</v>
      </c>
    </row>
    <row r="158" spans="1:8" ht="13.5">
      <c r="A158" s="10" t="s">
        <v>149</v>
      </c>
      <c r="B158" s="10">
        <v>600000</v>
      </c>
      <c r="C158" s="10"/>
      <c r="D158" s="10">
        <v>0</v>
      </c>
      <c r="E158" s="10"/>
      <c r="F158" s="10">
        <v>11364</v>
      </c>
      <c r="G158" s="10"/>
      <c r="H158" s="10">
        <f>+B158+D158-F158</f>
        <v>588636</v>
      </c>
    </row>
    <row r="159" spans="1:8" ht="13.5">
      <c r="A159" s="10" t="s">
        <v>153</v>
      </c>
      <c r="B159" s="10">
        <v>50000</v>
      </c>
      <c r="C159" s="10"/>
      <c r="D159" s="10">
        <v>0</v>
      </c>
      <c r="E159" s="10"/>
      <c r="F159" s="10">
        <v>1139</v>
      </c>
      <c r="G159" s="10"/>
      <c r="H159" s="10">
        <f>+B159+D159-F159</f>
        <v>48861</v>
      </c>
    </row>
    <row r="160" spans="1:8" ht="13.5">
      <c r="A160" s="10" t="s">
        <v>52</v>
      </c>
      <c r="B160" s="10"/>
      <c r="C160" s="10"/>
      <c r="D160" s="10"/>
      <c r="E160" s="10"/>
      <c r="F160" s="10"/>
      <c r="G160" s="10"/>
      <c r="H160" s="10"/>
    </row>
    <row r="161" spans="1:8" ht="13.5">
      <c r="A161" s="10" t="s">
        <v>50</v>
      </c>
      <c r="B161" s="10">
        <v>65661</v>
      </c>
      <c r="C161" s="10"/>
      <c r="D161" s="10">
        <v>-15000</v>
      </c>
      <c r="E161" s="10"/>
      <c r="F161" s="10">
        <v>39757</v>
      </c>
      <c r="G161" s="10"/>
      <c r="H161" s="10">
        <f>+B161+D161-F161</f>
        <v>10904</v>
      </c>
    </row>
    <row r="162" spans="1:8" ht="13.5">
      <c r="A162" s="10" t="s">
        <v>22</v>
      </c>
      <c r="B162" s="10">
        <v>183897</v>
      </c>
      <c r="C162" s="10"/>
      <c r="D162" s="10">
        <v>32880</v>
      </c>
      <c r="E162" s="10"/>
      <c r="F162" s="10">
        <v>185366</v>
      </c>
      <c r="G162" s="10"/>
      <c r="H162" s="10">
        <f>+B162+D162-F162</f>
        <v>31411</v>
      </c>
    </row>
    <row r="163" spans="1:8" ht="13.5">
      <c r="A163" s="10" t="s">
        <v>53</v>
      </c>
      <c r="B163" s="10">
        <v>73400</v>
      </c>
      <c r="C163" s="10"/>
      <c r="D163" s="10">
        <v>0</v>
      </c>
      <c r="E163" s="10"/>
      <c r="F163" s="10">
        <v>43077</v>
      </c>
      <c r="G163" s="10"/>
      <c r="H163" s="10">
        <f>+B163+D163-F163</f>
        <v>30323</v>
      </c>
    </row>
    <row r="164" spans="1:8" ht="13.5">
      <c r="A164" s="10" t="s">
        <v>81</v>
      </c>
      <c r="B164" s="18">
        <f>SUM(B86:B163)</f>
        <v>25115990.95</v>
      </c>
      <c r="C164" s="10"/>
      <c r="D164" s="18">
        <f>SUM(D84:D163)</f>
        <v>19888747</v>
      </c>
      <c r="E164" s="10"/>
      <c r="F164" s="18">
        <f>SUM(F84:F163)</f>
        <v>7663755.25</v>
      </c>
      <c r="G164" s="10"/>
      <c r="H164" s="18">
        <f>SUM(H84:H163)</f>
        <v>37340982.7</v>
      </c>
    </row>
    <row r="165" spans="1:8" ht="13.5">
      <c r="A165" s="10" t="s">
        <v>82</v>
      </c>
      <c r="B165" s="20">
        <f>+B83+B164</f>
        <v>28682161.95</v>
      </c>
      <c r="C165" s="10"/>
      <c r="D165" s="20">
        <f>+D83+D164</f>
        <v>20821950</v>
      </c>
      <c r="E165" s="10"/>
      <c r="F165" s="20">
        <f>+F83+F164</f>
        <v>7818263.25</v>
      </c>
      <c r="G165" s="10"/>
      <c r="H165" s="21">
        <f>+B165+D165-F165</f>
        <v>41685848.7</v>
      </c>
    </row>
    <row r="166" spans="1:8" ht="13.5">
      <c r="A166" s="10"/>
      <c r="B166" s="10"/>
      <c r="C166" s="10"/>
      <c r="D166" s="10"/>
      <c r="E166" s="10"/>
      <c r="F166" s="10"/>
      <c r="G166" s="10"/>
      <c r="H166" s="10"/>
    </row>
    <row r="167" spans="1:8" ht="13.5">
      <c r="A167" s="10" t="s">
        <v>60</v>
      </c>
      <c r="B167" s="10"/>
      <c r="C167" s="14"/>
      <c r="D167" s="10"/>
      <c r="E167" s="10"/>
      <c r="F167" s="10"/>
      <c r="G167" s="10"/>
      <c r="H167" s="10"/>
    </row>
    <row r="168" spans="1:8" ht="13.5">
      <c r="A168" s="10" t="s">
        <v>140</v>
      </c>
      <c r="B168" s="10">
        <v>3545</v>
      </c>
      <c r="C168" s="14"/>
      <c r="D168" s="10">
        <v>0</v>
      </c>
      <c r="E168" s="10"/>
      <c r="F168" s="10">
        <v>0</v>
      </c>
      <c r="G168" s="10"/>
      <c r="H168" s="10">
        <f>+B168+D168-F168</f>
        <v>3545</v>
      </c>
    </row>
    <row r="169" spans="1:8" ht="13.5">
      <c r="A169" s="10" t="s">
        <v>61</v>
      </c>
      <c r="B169" s="10">
        <v>11302</v>
      </c>
      <c r="C169" s="14"/>
      <c r="D169" s="10">
        <v>0</v>
      </c>
      <c r="E169" s="10"/>
      <c r="F169" s="10">
        <v>0</v>
      </c>
      <c r="G169" s="10"/>
      <c r="H169" s="10">
        <f aca="true" t="shared" si="7" ref="H169:H204">+B169+D169-F169</f>
        <v>11302</v>
      </c>
    </row>
    <row r="170" spans="1:8" ht="13.5">
      <c r="A170" s="10" t="s">
        <v>113</v>
      </c>
      <c r="B170" s="10">
        <v>270408</v>
      </c>
      <c r="C170" s="14"/>
      <c r="D170" s="10">
        <v>-139656</v>
      </c>
      <c r="E170" s="10"/>
      <c r="F170" s="10">
        <v>-2165</v>
      </c>
      <c r="G170" s="10"/>
      <c r="H170" s="10">
        <f>+B170+D170-F170</f>
        <v>132917</v>
      </c>
    </row>
    <row r="171" spans="1:8" ht="13.5">
      <c r="A171" s="10" t="s">
        <v>97</v>
      </c>
      <c r="B171" s="10">
        <v>626941</v>
      </c>
      <c r="C171" s="14"/>
      <c r="D171" s="10">
        <v>155000</v>
      </c>
      <c r="E171" s="10"/>
      <c r="F171" s="10">
        <v>316968</v>
      </c>
      <c r="G171" s="10"/>
      <c r="H171" s="10">
        <f>+B171+D171-F171</f>
        <v>464973</v>
      </c>
    </row>
    <row r="172" spans="1:8" ht="13.5">
      <c r="A172" s="10" t="s">
        <v>112</v>
      </c>
      <c r="B172" s="10">
        <v>140000</v>
      </c>
      <c r="C172" s="14"/>
      <c r="D172" s="10">
        <v>0</v>
      </c>
      <c r="E172" s="10"/>
      <c r="F172" s="10">
        <v>0</v>
      </c>
      <c r="G172" s="10"/>
      <c r="H172" s="10">
        <f>+B172+D172-F172</f>
        <v>140000</v>
      </c>
    </row>
    <row r="173" spans="1:8" ht="13.5">
      <c r="A173" s="10" t="s">
        <v>139</v>
      </c>
      <c r="B173" s="10">
        <v>19657</v>
      </c>
      <c r="C173" s="14"/>
      <c r="D173" s="10">
        <v>0</v>
      </c>
      <c r="E173" s="10"/>
      <c r="F173" s="10">
        <v>0</v>
      </c>
      <c r="G173" s="10"/>
      <c r="H173" s="10">
        <f>+B173+D173-F173</f>
        <v>19657</v>
      </c>
    </row>
    <row r="174" spans="1:8" ht="13.5">
      <c r="A174" s="10" t="s">
        <v>62</v>
      </c>
      <c r="B174" s="10">
        <v>334418</v>
      </c>
      <c r="C174" s="14"/>
      <c r="D174" s="10">
        <v>0</v>
      </c>
      <c r="E174" s="10"/>
      <c r="F174" s="10">
        <v>0</v>
      </c>
      <c r="G174" s="10"/>
      <c r="H174" s="10">
        <f>+B174+D174-F174</f>
        <v>334418</v>
      </c>
    </row>
    <row r="175" spans="1:8" ht="13.5">
      <c r="A175" s="10" t="s">
        <v>176</v>
      </c>
      <c r="B175" s="10">
        <v>0</v>
      </c>
      <c r="C175" s="14"/>
      <c r="D175" s="10">
        <v>135425</v>
      </c>
      <c r="E175" s="10"/>
      <c r="F175" s="10">
        <v>0</v>
      </c>
      <c r="G175" s="10"/>
      <c r="H175" s="10">
        <f t="shared" si="7"/>
        <v>135425</v>
      </c>
    </row>
    <row r="176" spans="1:8" ht="13.5">
      <c r="A176" s="10" t="s">
        <v>63</v>
      </c>
      <c r="B176" s="10"/>
      <c r="C176" s="14"/>
      <c r="D176" s="10"/>
      <c r="E176" s="10"/>
      <c r="F176" s="10"/>
      <c r="G176" s="10"/>
      <c r="H176" s="10"/>
    </row>
    <row r="177" spans="1:8" ht="13.5">
      <c r="A177" s="10" t="s">
        <v>180</v>
      </c>
      <c r="B177" s="10">
        <v>0</v>
      </c>
      <c r="C177" s="14"/>
      <c r="D177" s="10">
        <v>1320000</v>
      </c>
      <c r="E177" s="10"/>
      <c r="F177" s="10">
        <v>0</v>
      </c>
      <c r="G177" s="10"/>
      <c r="H177" s="10">
        <f t="shared" si="7"/>
        <v>1320000</v>
      </c>
    </row>
    <row r="178" spans="1:8" ht="13.5">
      <c r="A178" s="10" t="s">
        <v>126</v>
      </c>
      <c r="B178" s="10">
        <v>0</v>
      </c>
      <c r="C178" s="14"/>
      <c r="D178" s="10">
        <v>145522</v>
      </c>
      <c r="E178" s="10"/>
      <c r="F178" s="10">
        <v>0</v>
      </c>
      <c r="G178" s="10"/>
      <c r="H178" s="10">
        <f t="shared" si="7"/>
        <v>145522</v>
      </c>
    </row>
    <row r="179" spans="1:8" ht="13.5">
      <c r="A179" s="10" t="s">
        <v>64</v>
      </c>
      <c r="B179" s="10">
        <v>327322</v>
      </c>
      <c r="C179" s="14"/>
      <c r="D179" s="10">
        <v>9132</v>
      </c>
      <c r="E179" s="10"/>
      <c r="F179" s="10">
        <v>0</v>
      </c>
      <c r="G179" s="10"/>
      <c r="H179" s="10">
        <f t="shared" si="7"/>
        <v>336454</v>
      </c>
    </row>
    <row r="180" spans="1:8" ht="13.5">
      <c r="A180" s="10" t="s">
        <v>55</v>
      </c>
      <c r="B180" s="10">
        <v>331317</v>
      </c>
      <c r="C180" s="14"/>
      <c r="D180" s="10">
        <v>347081</v>
      </c>
      <c r="E180" s="10"/>
      <c r="F180" s="10">
        <v>7272</v>
      </c>
      <c r="G180" s="10"/>
      <c r="H180" s="10">
        <f t="shared" si="7"/>
        <v>671126</v>
      </c>
    </row>
    <row r="181" spans="1:8" ht="13.5">
      <c r="A181" s="10" t="s">
        <v>185</v>
      </c>
      <c r="B181" s="10">
        <v>0</v>
      </c>
      <c r="C181" s="14"/>
      <c r="D181" s="10">
        <v>219267</v>
      </c>
      <c r="E181" s="10"/>
      <c r="F181" s="10">
        <v>0</v>
      </c>
      <c r="G181" s="10"/>
      <c r="H181" s="10">
        <f t="shared" si="7"/>
        <v>219267</v>
      </c>
    </row>
    <row r="182" spans="1:8" ht="13.5">
      <c r="A182" s="10" t="s">
        <v>143</v>
      </c>
      <c r="B182" s="10">
        <v>17097</v>
      </c>
      <c r="C182" s="14"/>
      <c r="D182" s="10">
        <v>96881</v>
      </c>
      <c r="E182" s="10"/>
      <c r="F182" s="10">
        <v>0</v>
      </c>
      <c r="G182" s="10"/>
      <c r="H182" s="10">
        <f t="shared" si="7"/>
        <v>113978</v>
      </c>
    </row>
    <row r="183" spans="1:8" ht="13.5">
      <c r="A183" s="10" t="s">
        <v>182</v>
      </c>
      <c r="B183" s="10">
        <v>0</v>
      </c>
      <c r="C183" s="14"/>
      <c r="D183" s="10">
        <v>194342</v>
      </c>
      <c r="E183" s="10"/>
      <c r="F183" s="10">
        <v>0</v>
      </c>
      <c r="G183" s="10"/>
      <c r="H183" s="10">
        <f t="shared" si="7"/>
        <v>194342</v>
      </c>
    </row>
    <row r="184" spans="1:8" ht="13.5">
      <c r="A184" s="10" t="s">
        <v>181</v>
      </c>
      <c r="B184" s="10">
        <v>0</v>
      </c>
      <c r="C184" s="14"/>
      <c r="D184" s="10">
        <v>796649</v>
      </c>
      <c r="E184" s="10"/>
      <c r="F184" s="10">
        <v>0</v>
      </c>
      <c r="G184" s="10"/>
      <c r="H184" s="10">
        <f t="shared" si="7"/>
        <v>796649</v>
      </c>
    </row>
    <row r="185" spans="1:8" ht="13.5">
      <c r="A185" s="10" t="s">
        <v>188</v>
      </c>
      <c r="B185" s="10">
        <v>0</v>
      </c>
      <c r="C185" s="14"/>
      <c r="D185" s="10">
        <v>1250000</v>
      </c>
      <c r="E185" s="10"/>
      <c r="F185" s="10">
        <v>0</v>
      </c>
      <c r="G185" s="10"/>
      <c r="H185" s="10">
        <f t="shared" si="7"/>
        <v>1250000</v>
      </c>
    </row>
    <row r="186" spans="1:8" ht="13.5">
      <c r="A186" s="10" t="s">
        <v>186</v>
      </c>
      <c r="B186" s="10">
        <v>47805</v>
      </c>
      <c r="C186" s="14"/>
      <c r="D186" s="10">
        <v>17069</v>
      </c>
      <c r="E186" s="10"/>
      <c r="F186" s="10">
        <v>0</v>
      </c>
      <c r="G186" s="10"/>
      <c r="H186" s="10">
        <f t="shared" si="7"/>
        <v>64874</v>
      </c>
    </row>
    <row r="187" spans="1:8" ht="13.5">
      <c r="A187" s="10" t="s">
        <v>187</v>
      </c>
      <c r="B187" s="10">
        <v>127194</v>
      </c>
      <c r="C187" s="14"/>
      <c r="D187" s="10">
        <v>34544</v>
      </c>
      <c r="E187" s="10"/>
      <c r="F187" s="10">
        <v>0</v>
      </c>
      <c r="G187" s="10"/>
      <c r="H187" s="10">
        <f t="shared" si="7"/>
        <v>161738</v>
      </c>
    </row>
    <row r="188" spans="1:8" ht="13.5">
      <c r="A188" s="10" t="s">
        <v>47</v>
      </c>
      <c r="B188" s="10">
        <v>947193</v>
      </c>
      <c r="C188" s="14"/>
      <c r="D188" s="10">
        <v>259783</v>
      </c>
      <c r="E188" s="10"/>
      <c r="F188" s="10">
        <v>210295</v>
      </c>
      <c r="G188" s="10"/>
      <c r="H188" s="10">
        <f t="shared" si="7"/>
        <v>996681</v>
      </c>
    </row>
    <row r="189" spans="1:8" ht="13.5">
      <c r="A189" s="10" t="s">
        <v>183</v>
      </c>
      <c r="B189" s="10">
        <v>0</v>
      </c>
      <c r="C189" s="14"/>
      <c r="D189" s="10">
        <v>231073</v>
      </c>
      <c r="E189" s="10"/>
      <c r="F189" s="10">
        <v>0</v>
      </c>
      <c r="G189" s="10"/>
      <c r="H189" s="10">
        <f t="shared" si="7"/>
        <v>231073</v>
      </c>
    </row>
    <row r="190" spans="1:8" ht="13.5">
      <c r="A190" s="10" t="s">
        <v>184</v>
      </c>
      <c r="B190" s="10">
        <v>0</v>
      </c>
      <c r="C190" s="14"/>
      <c r="D190" s="10">
        <v>305321</v>
      </c>
      <c r="E190" s="10"/>
      <c r="F190" s="10">
        <v>0</v>
      </c>
      <c r="G190" s="10"/>
      <c r="H190" s="10">
        <f t="shared" si="7"/>
        <v>305321</v>
      </c>
    </row>
    <row r="191" spans="1:8" ht="13.5">
      <c r="A191" s="10" t="s">
        <v>103</v>
      </c>
      <c r="B191" s="10">
        <v>49</v>
      </c>
      <c r="C191" s="14"/>
      <c r="D191" s="10">
        <v>0</v>
      </c>
      <c r="E191" s="10"/>
      <c r="F191" s="10">
        <v>0</v>
      </c>
      <c r="G191" s="10"/>
      <c r="H191" s="10">
        <f>+B191+D191-F191</f>
        <v>49</v>
      </c>
    </row>
    <row r="192" spans="1:8" ht="13.5">
      <c r="A192" s="10" t="s">
        <v>136</v>
      </c>
      <c r="B192" s="10">
        <v>18554</v>
      </c>
      <c r="C192" s="14"/>
      <c r="D192" s="10">
        <v>0</v>
      </c>
      <c r="E192" s="10"/>
      <c r="F192" s="10">
        <v>0</v>
      </c>
      <c r="G192" s="10"/>
      <c r="H192" s="10">
        <f>+B192+D192-F192</f>
        <v>18554</v>
      </c>
    </row>
    <row r="193" spans="1:8" ht="13.5">
      <c r="A193" s="10" t="s">
        <v>65</v>
      </c>
      <c r="B193" s="10">
        <v>106100</v>
      </c>
      <c r="C193" s="9"/>
      <c r="D193" s="10">
        <v>0</v>
      </c>
      <c r="E193" s="9"/>
      <c r="F193" s="10">
        <v>0</v>
      </c>
      <c r="G193" s="9"/>
      <c r="H193" s="10">
        <f t="shared" si="7"/>
        <v>106100</v>
      </c>
    </row>
    <row r="194" spans="1:8" ht="13.5">
      <c r="A194" s="10" t="s">
        <v>114</v>
      </c>
      <c r="B194" s="10">
        <v>1037</v>
      </c>
      <c r="C194" s="9"/>
      <c r="D194" s="10">
        <v>0</v>
      </c>
      <c r="E194" s="9"/>
      <c r="F194" s="10">
        <v>0</v>
      </c>
      <c r="G194" s="9"/>
      <c r="H194" s="10">
        <f t="shared" si="7"/>
        <v>1037</v>
      </c>
    </row>
    <row r="195" spans="1:8" ht="13.5">
      <c r="A195" s="10" t="s">
        <v>175</v>
      </c>
      <c r="B195" s="10">
        <v>0</v>
      </c>
      <c r="C195" s="9"/>
      <c r="D195" s="10">
        <v>477</v>
      </c>
      <c r="E195" s="9"/>
      <c r="F195" s="10">
        <v>0</v>
      </c>
      <c r="G195" s="9"/>
      <c r="H195" s="10">
        <f t="shared" si="7"/>
        <v>477</v>
      </c>
    </row>
    <row r="196" spans="1:8" ht="13.5">
      <c r="A196" s="10" t="s">
        <v>141</v>
      </c>
      <c r="B196" s="10">
        <v>28869.15</v>
      </c>
      <c r="C196" s="9"/>
      <c r="D196" s="10">
        <v>0</v>
      </c>
      <c r="E196" s="9"/>
      <c r="F196" s="10">
        <v>1855</v>
      </c>
      <c r="G196" s="9"/>
      <c r="H196" s="10">
        <f t="shared" si="7"/>
        <v>27014.15</v>
      </c>
    </row>
    <row r="197" spans="1:8" ht="13.5">
      <c r="A197" s="10" t="s">
        <v>115</v>
      </c>
      <c r="B197" s="10">
        <v>296567</v>
      </c>
      <c r="C197" s="9"/>
      <c r="D197" s="10">
        <v>0</v>
      </c>
      <c r="E197" s="9"/>
      <c r="F197" s="10">
        <v>0</v>
      </c>
      <c r="G197" s="9"/>
      <c r="H197" s="10">
        <f t="shared" si="7"/>
        <v>296567</v>
      </c>
    </row>
    <row r="198" spans="1:8" ht="13.5">
      <c r="A198" s="10" t="s">
        <v>142</v>
      </c>
      <c r="B198" s="10">
        <v>14206</v>
      </c>
      <c r="C198" s="9"/>
      <c r="D198" s="10">
        <v>0</v>
      </c>
      <c r="E198" s="9"/>
      <c r="F198" s="10">
        <v>0</v>
      </c>
      <c r="G198" s="9"/>
      <c r="H198" s="10">
        <f t="shared" si="7"/>
        <v>14206</v>
      </c>
    </row>
    <row r="199" spans="1:8" ht="13.5">
      <c r="A199" s="10" t="s">
        <v>178</v>
      </c>
      <c r="B199" s="10">
        <v>0</v>
      </c>
      <c r="C199" s="9"/>
      <c r="D199" s="10">
        <v>150000</v>
      </c>
      <c r="E199" s="9"/>
      <c r="F199" s="10">
        <v>129059</v>
      </c>
      <c r="G199" s="9"/>
      <c r="H199" s="10">
        <f t="shared" si="7"/>
        <v>20941</v>
      </c>
    </row>
    <row r="200" spans="1:8" ht="13.5">
      <c r="A200" s="10" t="s">
        <v>177</v>
      </c>
      <c r="B200" s="10">
        <v>0</v>
      </c>
      <c r="C200" s="9"/>
      <c r="D200" s="10">
        <v>40000</v>
      </c>
      <c r="E200" s="9"/>
      <c r="F200" s="10">
        <v>0</v>
      </c>
      <c r="G200" s="9"/>
      <c r="H200" s="10">
        <f t="shared" si="7"/>
        <v>40000</v>
      </c>
    </row>
    <row r="201" spans="1:8" ht="13.5">
      <c r="A201" s="10" t="s">
        <v>179</v>
      </c>
      <c r="B201" s="10">
        <v>0</v>
      </c>
      <c r="C201" s="14"/>
      <c r="D201" s="10">
        <v>28628</v>
      </c>
      <c r="E201" s="10"/>
      <c r="F201" s="10">
        <v>0</v>
      </c>
      <c r="G201" s="10"/>
      <c r="H201" s="10">
        <f t="shared" si="7"/>
        <v>28628</v>
      </c>
    </row>
    <row r="202" spans="1:8" ht="13.5">
      <c r="A202" s="10" t="s">
        <v>116</v>
      </c>
      <c r="B202" s="10">
        <v>173081</v>
      </c>
      <c r="C202" s="14"/>
      <c r="D202" s="10">
        <v>0</v>
      </c>
      <c r="E202" s="10"/>
      <c r="F202" s="12">
        <v>14981</v>
      </c>
      <c r="G202" s="10"/>
      <c r="H202" s="10">
        <f t="shared" si="7"/>
        <v>158100</v>
      </c>
    </row>
    <row r="203" spans="1:8" ht="13.5">
      <c r="A203" s="10" t="s">
        <v>110</v>
      </c>
      <c r="B203" s="10">
        <v>21024</v>
      </c>
      <c r="C203" s="14"/>
      <c r="D203" s="10">
        <v>0</v>
      </c>
      <c r="E203" s="10"/>
      <c r="F203" s="10">
        <v>0</v>
      </c>
      <c r="G203" s="10"/>
      <c r="H203" s="10">
        <f t="shared" si="7"/>
        <v>21024</v>
      </c>
    </row>
    <row r="204" spans="1:8" ht="13.5">
      <c r="A204" s="10" t="s">
        <v>117</v>
      </c>
      <c r="B204" s="10">
        <v>3467</v>
      </c>
      <c r="C204" s="14"/>
      <c r="D204" s="10">
        <v>0</v>
      </c>
      <c r="E204" s="10"/>
      <c r="F204" s="10">
        <v>0</v>
      </c>
      <c r="G204" s="10"/>
      <c r="H204" s="10">
        <f t="shared" si="7"/>
        <v>3467</v>
      </c>
    </row>
    <row r="205" spans="1:8" ht="13.5">
      <c r="A205" s="10" t="s">
        <v>74</v>
      </c>
      <c r="B205" s="18">
        <f>SUM(B168:B204)</f>
        <v>3867153.15</v>
      </c>
      <c r="C205" s="10"/>
      <c r="D205" s="18">
        <f>SUM(D167:D204)</f>
        <v>5596538</v>
      </c>
      <c r="E205" s="10"/>
      <c r="F205" s="18">
        <f>SUM(F167:F204)</f>
        <v>678265</v>
      </c>
      <c r="G205" s="10"/>
      <c r="H205" s="18">
        <f>+B205+D205-F205</f>
        <v>8785426.15</v>
      </c>
    </row>
    <row r="206" spans="1:8" ht="13.5">
      <c r="A206" s="10"/>
      <c r="B206" s="12"/>
      <c r="C206" s="10"/>
      <c r="D206" s="12"/>
      <c r="E206" s="10"/>
      <c r="F206" s="12"/>
      <c r="G206" s="10"/>
      <c r="H206" s="12"/>
    </row>
    <row r="207" spans="1:8" ht="13.5">
      <c r="A207" s="10" t="s">
        <v>66</v>
      </c>
      <c r="B207" s="10"/>
      <c r="C207" s="14"/>
      <c r="D207" s="10"/>
      <c r="E207" s="10"/>
      <c r="F207" s="10"/>
      <c r="G207" s="10"/>
      <c r="H207" s="10"/>
    </row>
    <row r="208" spans="1:8" ht="13.5">
      <c r="A208" s="10" t="s">
        <v>67</v>
      </c>
      <c r="B208" s="10">
        <v>1054391</v>
      </c>
      <c r="C208" s="14"/>
      <c r="D208" s="10">
        <v>225106</v>
      </c>
      <c r="E208" s="10"/>
      <c r="F208" s="10">
        <v>0</v>
      </c>
      <c r="G208" s="10"/>
      <c r="H208" s="10">
        <f>+B208+D208-F208</f>
        <v>1279497</v>
      </c>
    </row>
    <row r="209" spans="1:8" ht="13.5">
      <c r="A209" s="10" t="s">
        <v>68</v>
      </c>
      <c r="B209" s="10">
        <v>420375</v>
      </c>
      <c r="C209" s="14"/>
      <c r="D209" s="10">
        <v>75852</v>
      </c>
      <c r="E209" s="10"/>
      <c r="F209" s="10">
        <v>0</v>
      </c>
      <c r="G209" s="10"/>
      <c r="H209" s="10">
        <f>+B209+D209-F209</f>
        <v>496227</v>
      </c>
    </row>
    <row r="210" spans="1:8" ht="13.5">
      <c r="A210" s="10" t="s">
        <v>69</v>
      </c>
      <c r="B210" s="10">
        <v>403918</v>
      </c>
      <c r="C210" s="14"/>
      <c r="D210" s="10">
        <v>78866</v>
      </c>
      <c r="E210" s="10"/>
      <c r="F210" s="10">
        <v>0</v>
      </c>
      <c r="G210" s="10"/>
      <c r="H210" s="10">
        <f>+B210+D210-F210</f>
        <v>482784</v>
      </c>
    </row>
    <row r="211" spans="1:8" ht="13.5">
      <c r="A211" s="10" t="s">
        <v>75</v>
      </c>
      <c r="B211" s="16">
        <f>SUM(B208:B210)</f>
        <v>1878684</v>
      </c>
      <c r="C211" s="10"/>
      <c r="D211" s="16">
        <f>SUM(D208:D210)</f>
        <v>379824</v>
      </c>
      <c r="E211" s="10"/>
      <c r="F211" s="16">
        <f>SUM(F208:F210)</f>
        <v>0</v>
      </c>
      <c r="G211" s="10"/>
      <c r="H211" s="16">
        <f>SUM(H208:H210)</f>
        <v>2258508</v>
      </c>
    </row>
    <row r="212" spans="1:8" ht="13.5">
      <c r="A212" s="10"/>
      <c r="B212" s="12"/>
      <c r="C212" s="10"/>
      <c r="D212" s="12"/>
      <c r="E212" s="10"/>
      <c r="F212" s="12"/>
      <c r="G212" s="10"/>
      <c r="H212" s="12"/>
    </row>
    <row r="213" spans="1:8" ht="13.5">
      <c r="A213" s="10" t="s">
        <v>98</v>
      </c>
      <c r="B213" s="12"/>
      <c r="C213" s="10"/>
      <c r="D213" s="12"/>
      <c r="E213" s="10"/>
      <c r="F213" s="12"/>
      <c r="G213" s="10"/>
      <c r="H213" s="12"/>
    </row>
    <row r="214" spans="1:8" ht="13.5">
      <c r="A214" s="10" t="s">
        <v>144</v>
      </c>
      <c r="B214" s="12">
        <v>4600000</v>
      </c>
      <c r="C214" s="10"/>
      <c r="D214" s="12">
        <v>0</v>
      </c>
      <c r="E214" s="10"/>
      <c r="F214" s="12">
        <v>3421832</v>
      </c>
      <c r="G214" s="10"/>
      <c r="H214" s="12">
        <f aca="true" t="shared" si="8" ref="H214:H219">+B214+D214-F214</f>
        <v>1178168</v>
      </c>
    </row>
    <row r="215" spans="1:8" ht="13.5">
      <c r="A215" s="10" t="s">
        <v>129</v>
      </c>
      <c r="B215" s="12">
        <v>285000</v>
      </c>
      <c r="C215" s="10"/>
      <c r="D215" s="12">
        <v>-289375</v>
      </c>
      <c r="E215" s="10"/>
      <c r="F215" s="12">
        <v>-4375</v>
      </c>
      <c r="G215" s="10"/>
      <c r="H215" s="12">
        <f t="shared" si="8"/>
        <v>0</v>
      </c>
    </row>
    <row r="216" spans="1:8" ht="13.5">
      <c r="A216" s="10" t="s">
        <v>131</v>
      </c>
      <c r="B216" s="12">
        <v>0</v>
      </c>
      <c r="C216" s="10"/>
      <c r="D216" s="12">
        <v>19208482</v>
      </c>
      <c r="E216" s="10"/>
      <c r="F216" s="12">
        <v>19208482</v>
      </c>
      <c r="G216" s="10"/>
      <c r="H216" s="12">
        <f t="shared" si="8"/>
        <v>0</v>
      </c>
    </row>
    <row r="217" spans="1:8" ht="13.5">
      <c r="A217" s="10" t="s">
        <v>199</v>
      </c>
      <c r="B217" s="10">
        <v>0</v>
      </c>
      <c r="C217" s="10"/>
      <c r="D217" s="10">
        <v>1048015</v>
      </c>
      <c r="E217" s="10"/>
      <c r="F217" s="10">
        <v>983755</v>
      </c>
      <c r="G217" s="10"/>
      <c r="H217" s="12">
        <f t="shared" si="8"/>
        <v>64260</v>
      </c>
    </row>
    <row r="218" spans="1:8" ht="13.5">
      <c r="A218" s="10" t="s">
        <v>118</v>
      </c>
      <c r="B218" s="10">
        <v>258</v>
      </c>
      <c r="C218" s="14"/>
      <c r="D218" s="10">
        <v>-221372</v>
      </c>
      <c r="E218" s="10"/>
      <c r="F218" s="10">
        <v>-221372</v>
      </c>
      <c r="G218" s="10"/>
      <c r="H218" s="12">
        <f t="shared" si="8"/>
        <v>258</v>
      </c>
    </row>
    <row r="219" spans="1:8" ht="13.5">
      <c r="A219" s="10" t="s">
        <v>111</v>
      </c>
      <c r="B219" s="12">
        <v>2457532</v>
      </c>
      <c r="C219" s="10"/>
      <c r="D219" s="12">
        <v>0</v>
      </c>
      <c r="E219" s="10"/>
      <c r="F219" s="12">
        <v>0</v>
      </c>
      <c r="G219" s="10"/>
      <c r="H219" s="12">
        <f t="shared" si="8"/>
        <v>2457532</v>
      </c>
    </row>
    <row r="220" spans="1:8" ht="13.5">
      <c r="A220" s="10" t="s">
        <v>99</v>
      </c>
      <c r="B220" s="16">
        <f>SUM(B214:B219)</f>
        <v>7342790</v>
      </c>
      <c r="C220" s="10"/>
      <c r="D220" s="16">
        <f>SUM(D214:D219)</f>
        <v>19745750</v>
      </c>
      <c r="E220" s="10"/>
      <c r="F220" s="16">
        <f>SUM(F214:F219)</f>
        <v>23388322</v>
      </c>
      <c r="G220" s="10"/>
      <c r="H220" s="16">
        <f>SUM(H214:H219)</f>
        <v>3700218</v>
      </c>
    </row>
    <row r="221" spans="1:8" ht="13.5">
      <c r="A221" s="10"/>
      <c r="B221" s="12"/>
      <c r="C221" s="10"/>
      <c r="D221" s="12"/>
      <c r="E221" s="10"/>
      <c r="F221" s="12"/>
      <c r="G221" s="10"/>
      <c r="H221" s="12"/>
    </row>
    <row r="222" spans="1:8" ht="14.25" thickBot="1">
      <c r="A222" s="10" t="s">
        <v>70</v>
      </c>
      <c r="B222" s="22">
        <f>B220+B211+B205+B165+B65+B40</f>
        <v>118231267.1</v>
      </c>
      <c r="C222" s="10"/>
      <c r="D222" s="22">
        <f>D220+D211+D205+D165+D65+D40</f>
        <v>164252703</v>
      </c>
      <c r="E222" s="10"/>
      <c r="F222" s="22">
        <f>F220+F211+F205+F165+F65+F40</f>
        <v>92629298.25</v>
      </c>
      <c r="G222" s="10"/>
      <c r="H222" s="22">
        <f>H220+H211+H205+H165+H65+H40</f>
        <v>189854671.85</v>
      </c>
    </row>
    <row r="223" spans="1:8" ht="14.25" thickTop="1">
      <c r="A223" s="10"/>
      <c r="B223" s="10"/>
      <c r="C223" s="10"/>
      <c r="D223" s="10"/>
      <c r="E223" s="10"/>
      <c r="F223" s="10"/>
      <c r="G223" s="10"/>
      <c r="H223" s="10"/>
    </row>
    <row r="224" spans="1:8" ht="13.5">
      <c r="A224" s="10"/>
      <c r="B224" s="10"/>
      <c r="C224" s="10"/>
      <c r="D224" s="10"/>
      <c r="E224" s="10"/>
      <c r="F224" s="10"/>
      <c r="G224" s="10"/>
      <c r="H224" s="10"/>
    </row>
    <row r="225" spans="1:8" ht="13.5">
      <c r="A225" s="10"/>
      <c r="B225" s="10"/>
      <c r="C225" s="10"/>
      <c r="D225" s="10"/>
      <c r="E225" s="10"/>
      <c r="F225" s="10"/>
      <c r="G225" s="10"/>
      <c r="H225" s="10"/>
    </row>
    <row r="226" spans="1:8" ht="13.5">
      <c r="A226" s="10"/>
      <c r="B226" s="10"/>
      <c r="C226" s="10"/>
      <c r="D226" s="10"/>
      <c r="E226" s="10"/>
      <c r="F226" s="10"/>
      <c r="G226" s="10"/>
      <c r="H226" s="10"/>
    </row>
    <row r="227" spans="1:8" ht="13.5">
      <c r="A227" s="10"/>
      <c r="B227" s="10"/>
      <c r="C227" s="10"/>
      <c r="D227" s="10"/>
      <c r="E227" s="10"/>
      <c r="F227" s="10"/>
      <c r="G227" s="10"/>
      <c r="H227" s="10"/>
    </row>
    <row r="228" spans="1:8" ht="13.5">
      <c r="A228" s="10"/>
      <c r="B228" s="10"/>
      <c r="C228" s="10"/>
      <c r="D228" s="10"/>
      <c r="E228" s="10"/>
      <c r="F228" s="10"/>
      <c r="G228" s="10"/>
      <c r="H228" s="10"/>
    </row>
    <row r="229" spans="1:8" ht="13.5">
      <c r="A229" s="23" t="s">
        <v>4</v>
      </c>
      <c r="B229" s="10">
        <v>118231266.98</v>
      </c>
      <c r="C229" s="10"/>
      <c r="D229" s="10">
        <v>139767931.28</v>
      </c>
      <c r="E229" s="10"/>
      <c r="F229" s="10">
        <v>68144526.58</v>
      </c>
      <c r="G229" s="10"/>
      <c r="H229" s="10">
        <v>189854671.68</v>
      </c>
    </row>
    <row r="230" spans="1:8" ht="13.5">
      <c r="A230" s="23" t="s">
        <v>3</v>
      </c>
      <c r="B230" s="19">
        <f>B222</f>
        <v>118231267.1</v>
      </c>
      <c r="C230" s="10"/>
      <c r="D230" s="19">
        <f>D222</f>
        <v>164252703</v>
      </c>
      <c r="E230" s="10"/>
      <c r="F230" s="19">
        <f>F222</f>
        <v>92629298.25</v>
      </c>
      <c r="G230" s="10"/>
      <c r="H230" s="19">
        <f>H222</f>
        <v>189854671.85</v>
      </c>
    </row>
    <row r="231" spans="1:8" ht="13.5">
      <c r="A231" s="10"/>
      <c r="B231" s="10"/>
      <c r="C231" s="10"/>
      <c r="D231" s="10"/>
      <c r="E231" s="10"/>
      <c r="F231" s="10"/>
      <c r="G231" s="10"/>
      <c r="H231" s="10"/>
    </row>
    <row r="232" spans="1:8" ht="13.5">
      <c r="A232" s="10"/>
      <c r="B232" s="10">
        <f>B229-B230</f>
        <v>-0.11999998986721039</v>
      </c>
      <c r="C232" s="10"/>
      <c r="D232" s="10">
        <f>D229-D230</f>
        <v>-24484771.72</v>
      </c>
      <c r="E232" s="10"/>
      <c r="F232" s="10">
        <f>F229-F230</f>
        <v>-24484771.67</v>
      </c>
      <c r="G232" s="10"/>
      <c r="H232" s="10">
        <f>H229-H230</f>
        <v>-0.16999998688697815</v>
      </c>
    </row>
    <row r="233" spans="1:8" ht="13.5">
      <c r="A233" s="23" t="s">
        <v>104</v>
      </c>
      <c r="B233" s="24">
        <f>B37</f>
        <v>0</v>
      </c>
      <c r="C233" s="9"/>
      <c r="D233" s="24">
        <f>D37</f>
        <v>24484772</v>
      </c>
      <c r="E233" s="9"/>
      <c r="F233" s="24">
        <f>F37</f>
        <v>24484772</v>
      </c>
      <c r="G233" s="9"/>
      <c r="H233" s="24">
        <f>H37</f>
        <v>0</v>
      </c>
    </row>
    <row r="234" spans="1:8" ht="13.5">
      <c r="A234" s="10"/>
      <c r="B234" s="25">
        <f>B232+B233</f>
        <v>-0.11999998986721039</v>
      </c>
      <c r="C234" s="9"/>
      <c r="D234" s="25">
        <f>D232+D233</f>
        <v>0.2800000011920929</v>
      </c>
      <c r="E234" s="9"/>
      <c r="F234" s="25">
        <f>F232+F233</f>
        <v>0.32999999821186066</v>
      </c>
      <c r="G234" s="9"/>
      <c r="H234" s="25">
        <f>H232+H233</f>
        <v>-0.16999998688697815</v>
      </c>
    </row>
    <row r="235" ht="12.75">
      <c r="A235" s="1"/>
    </row>
    <row r="236" spans="1:8" ht="12.75">
      <c r="A236" s="1"/>
      <c r="B236" s="1"/>
      <c r="C236" s="1"/>
      <c r="D236" s="1"/>
      <c r="E236" s="1"/>
      <c r="F236" s="1"/>
      <c r="G236" s="1"/>
      <c r="H236" s="1"/>
    </row>
    <row r="237" spans="1:8" ht="12.75">
      <c r="A237" s="3" t="s">
        <v>2</v>
      </c>
      <c r="B237" s="1"/>
      <c r="C237" s="1"/>
      <c r="D237" s="1"/>
      <c r="E237" s="1"/>
      <c r="F237" s="1"/>
      <c r="G237" s="1"/>
      <c r="H237" s="1"/>
    </row>
    <row r="238" spans="1:8" ht="12.75">
      <c r="A238" s="3" t="s">
        <v>2</v>
      </c>
      <c r="B238" s="1"/>
      <c r="C238" s="1"/>
      <c r="D238" s="1"/>
      <c r="E238" s="1"/>
      <c r="F238" s="1"/>
      <c r="G238" s="1"/>
      <c r="H238" s="1"/>
    </row>
    <row r="239" spans="1:8" ht="12.75">
      <c r="A239" s="1"/>
      <c r="B239" s="1"/>
      <c r="C239" s="1"/>
      <c r="D239" s="1"/>
      <c r="E239" s="1"/>
      <c r="F239" s="1"/>
      <c r="G239" s="1"/>
      <c r="H239" s="1"/>
    </row>
    <row r="240" spans="1:8" ht="12.75">
      <c r="A240" s="1"/>
      <c r="B240" s="1"/>
      <c r="C240" s="1"/>
      <c r="D240" s="1"/>
      <c r="E240" s="1"/>
      <c r="F240" s="1"/>
      <c r="G240" s="1"/>
      <c r="H240" s="1"/>
    </row>
    <row r="241" spans="1:8" ht="12.75">
      <c r="A241" s="1"/>
      <c r="B241" s="1"/>
      <c r="C241" s="1"/>
      <c r="D241" s="1"/>
      <c r="E241" s="1"/>
      <c r="F241" s="1"/>
      <c r="G241" s="1"/>
      <c r="H241" s="1"/>
    </row>
    <row r="242" spans="1:8" ht="12.75">
      <c r="A242" s="1"/>
      <c r="B242" s="1"/>
      <c r="C242" s="1"/>
      <c r="D242" s="1"/>
      <c r="E242" s="1"/>
      <c r="F242" s="1"/>
      <c r="G242" s="1"/>
      <c r="H242" s="1"/>
    </row>
    <row r="243" spans="1:8" ht="12.75">
      <c r="A243" s="1"/>
      <c r="B243" s="1"/>
      <c r="C243" s="1"/>
      <c r="D243" s="1"/>
      <c r="E243" s="1"/>
      <c r="F243" s="1"/>
      <c r="G243" s="1"/>
      <c r="H243" s="1"/>
    </row>
    <row r="244" spans="1:8" ht="12.75">
      <c r="A244" s="1"/>
      <c r="B244" s="1"/>
      <c r="C244" s="1"/>
      <c r="D244" s="1"/>
      <c r="E244" s="1"/>
      <c r="F244" s="1"/>
      <c r="G244" s="1"/>
      <c r="H244" s="1"/>
    </row>
    <row r="245" spans="1:8" ht="12.75">
      <c r="A245" s="1"/>
      <c r="B245" s="1"/>
      <c r="C245" s="1"/>
      <c r="D245" s="1"/>
      <c r="E245" s="1"/>
      <c r="F245" s="1"/>
      <c r="G245" s="1"/>
      <c r="H245" s="1"/>
    </row>
    <row r="246" spans="1:8" ht="12.75">
      <c r="A246" s="1"/>
      <c r="B246" s="1"/>
      <c r="C246" s="1"/>
      <c r="D246" s="1"/>
      <c r="E246" s="1"/>
      <c r="F246" s="1"/>
      <c r="G246" s="1"/>
      <c r="H246" s="1"/>
    </row>
    <row r="247" spans="1:8" ht="12.75">
      <c r="A247" s="1"/>
      <c r="B247" s="1"/>
      <c r="C247" s="1"/>
      <c r="D247" s="1"/>
      <c r="E247" s="1"/>
      <c r="F247" s="1"/>
      <c r="G247" s="1"/>
      <c r="H247" s="1"/>
    </row>
    <row r="248" spans="1:8" ht="12.75">
      <c r="A248" s="1"/>
      <c r="B248" s="1"/>
      <c r="C248" s="1"/>
      <c r="D248" s="1"/>
      <c r="E248" s="1"/>
      <c r="F248" s="1"/>
      <c r="G248" s="1"/>
      <c r="H248" s="1"/>
    </row>
    <row r="249" spans="1:8" ht="12.75">
      <c r="A249" s="1"/>
      <c r="B249" s="1"/>
      <c r="C249" s="1"/>
      <c r="D249" s="1"/>
      <c r="E249" s="1"/>
      <c r="F249" s="1"/>
      <c r="G249" s="1"/>
      <c r="H249" s="1"/>
    </row>
    <row r="250" spans="1:8" ht="12.75">
      <c r="A250" s="1"/>
      <c r="B250" s="1"/>
      <c r="C250" s="1"/>
      <c r="D250" s="1"/>
      <c r="E250" s="1"/>
      <c r="F250" s="1"/>
      <c r="G250" s="1"/>
      <c r="H250" s="1"/>
    </row>
    <row r="251" spans="1:8" ht="12.75">
      <c r="A251" s="1"/>
      <c r="B251" s="1"/>
      <c r="C251" s="1"/>
      <c r="D251" s="1"/>
      <c r="E251" s="1"/>
      <c r="F251" s="1"/>
      <c r="G251" s="1"/>
      <c r="H251" s="1"/>
    </row>
    <row r="252" spans="1:8" ht="12.75">
      <c r="A252" s="1"/>
      <c r="B252" s="1"/>
      <c r="C252" s="1"/>
      <c r="D252" s="1"/>
      <c r="E252" s="1"/>
      <c r="F252" s="1"/>
      <c r="G252" s="1"/>
      <c r="H252" s="1"/>
    </row>
  </sheetData>
  <sheetProtection/>
  <mergeCells count="5">
    <mergeCell ref="B6:H6"/>
    <mergeCell ref="A1:A8"/>
    <mergeCell ref="C4:G4"/>
    <mergeCell ref="B3:H3"/>
    <mergeCell ref="B5:H5"/>
  </mergeCells>
  <conditionalFormatting sqref="A12:H222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portrait" scale="97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2010-10-07T18:17:09Z</cp:lastPrinted>
  <dcterms:created xsi:type="dcterms:W3CDTF">2004-07-20T19:35:16Z</dcterms:created>
  <dcterms:modified xsi:type="dcterms:W3CDTF">2010-10-07T18:17:18Z</dcterms:modified>
  <cp:category/>
  <cp:version/>
  <cp:contentType/>
  <cp:contentStatus/>
</cp:coreProperties>
</file>